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018pc101\Desktop\"/>
    </mc:Choice>
  </mc:AlternateContent>
  <xr:revisionPtr revIDLastSave="0" documentId="8_{796A1276-B1BF-4AAD-ACBC-7EA42ECEB0CF}" xr6:coauthVersionLast="47" xr6:coauthVersionMax="47" xr10:uidLastSave="{00000000-0000-0000-0000-000000000000}"/>
  <bookViews>
    <workbookView xWindow="0" yWindow="0" windowWidth="14910" windowHeight="11415" firstSheet="1" activeTab="1" xr2:uid="{00000000-000D-0000-FFFF-FFFF00000000}"/>
  </bookViews>
  <sheets>
    <sheet name="麻しん風しん (採用) (5)" sheetId="3" state="hidden" r:id="rId1"/>
    <sheet name="申請書" sheetId="2" r:id="rId2"/>
    <sheet name="麻しん風しん (採用) (3)" sheetId="1" state="hidden" r:id="rId3"/>
    <sheet name="申請書 (ボツ)" sheetId="4" state="hidden" r:id="rId4"/>
    <sheet name="電子申請" sheetId="5" state="hidden" r:id="rId5"/>
    <sheet name="貼り付け" sheetId="6" state="hidden" r:id="rId6"/>
    <sheet name="R7件数" sheetId="8" state="hidden" r:id="rId7"/>
    <sheet name="R8件数" sheetId="9" state="hidden" r:id="rId8"/>
    <sheet name="R7件数（旧）" sheetId="7" state="hidden" r:id="rId9"/>
  </sheets>
  <definedNames>
    <definedName name="_xlnm._FilterDatabase" localSheetId="5" hidden="1">貼り付け!$A$1:$BD$57</definedName>
    <definedName name="_xlnm.Print_Area" localSheetId="6">'R7件数'!$B$1:$J$15</definedName>
    <definedName name="_xlnm.Print_Area" localSheetId="8">'R7件数（旧）'!$A$1:$G$15</definedName>
    <definedName name="_xlnm.Print_Area" localSheetId="7">'R8件数'!$B$1:$J$15</definedName>
    <definedName name="_xlnm.Print_Area" localSheetId="1">申請書!$A$1:$P$39</definedName>
    <definedName name="_xlnm.Print_Area" localSheetId="3">'申請書 (ボツ)'!$A$1:$P$37</definedName>
    <definedName name="_xlnm.Print_Area" localSheetId="4">電子申請!$A$1:$P$71</definedName>
    <definedName name="_xlnm.Print_Area" localSheetId="2">'麻しん風しん (採用) (3)'!$A$1:$O$32</definedName>
    <definedName name="_xlnm.Print_Area" localSheetId="0">'麻しん風しん (採用) (5)'!$A$1:$P$36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9" l="1"/>
  <c r="G3" i="9"/>
  <c r="A4" i="9"/>
  <c r="A5" i="9"/>
  <c r="A6" i="9"/>
  <c r="A7" i="9"/>
  <c r="A8" i="9"/>
  <c r="A3" i="9"/>
  <c r="A12" i="9"/>
  <c r="A14" i="9"/>
  <c r="F3" i="9"/>
  <c r="A13" i="9"/>
  <c r="A9" i="9"/>
  <c r="A10" i="9"/>
  <c r="A11" i="9"/>
  <c r="C3" i="9"/>
  <c r="C4" i="9"/>
  <c r="C5" i="9"/>
  <c r="C6" i="9"/>
  <c r="C7" i="9"/>
  <c r="C8" i="9"/>
  <c r="C9" i="9"/>
  <c r="C10" i="9"/>
  <c r="C11" i="9"/>
  <c r="C12" i="9"/>
  <c r="C13" i="9"/>
  <c r="F4" i="9"/>
  <c r="F5" i="9"/>
  <c r="F6" i="9"/>
  <c r="F7" i="9"/>
  <c r="F8" i="9"/>
  <c r="F9" i="9"/>
  <c r="F10" i="9"/>
  <c r="F11" i="9"/>
  <c r="F12" i="9"/>
  <c r="F13" i="9"/>
  <c r="K14" i="9"/>
  <c r="F14" i="9"/>
  <c r="C14" i="9"/>
  <c r="K13" i="9"/>
  <c r="C15" i="9"/>
  <c r="K12" i="9"/>
  <c r="F14" i="8"/>
  <c r="G13" i="8"/>
  <c r="F13" i="8"/>
  <c r="F15" i="8" s="1"/>
  <c r="C14" i="8"/>
  <c r="C13" i="8"/>
  <c r="K14" i="8"/>
  <c r="K13" i="8"/>
  <c r="K12" i="8"/>
  <c r="P3" i="7"/>
  <c r="N3" i="7"/>
  <c r="O3" i="7"/>
  <c r="M3" i="7"/>
  <c r="M2" i="7"/>
  <c r="N2" i="7"/>
  <c r="R2" i="5"/>
  <c r="M71" i="5" s="1"/>
  <c r="BX1" i="5"/>
  <c r="BW1" i="5"/>
  <c r="BV1" i="5"/>
  <c r="BU1" i="5"/>
  <c r="BT1" i="5"/>
  <c r="BS1" i="5"/>
  <c r="BR1" i="5"/>
  <c r="BQ1" i="5"/>
  <c r="BP1" i="5"/>
  <c r="BO1" i="5"/>
  <c r="BN1" i="5"/>
  <c r="BM1" i="5"/>
  <c r="BL1" i="5"/>
  <c r="BK1" i="5"/>
  <c r="BJ1" i="5"/>
  <c r="BI1" i="5"/>
  <c r="BH1" i="5"/>
  <c r="BG1" i="5"/>
  <c r="BF1" i="5"/>
  <c r="BE1" i="5"/>
  <c r="BD1" i="5"/>
  <c r="BC1" i="5"/>
  <c r="S35" i="5" s="1"/>
  <c r="S36" i="5" s="1"/>
  <c r="BB1" i="5"/>
  <c r="R35" i="5" s="1"/>
  <c r="J64" i="5" s="1"/>
  <c r="BA1" i="5"/>
  <c r="R26" i="5" s="1"/>
  <c r="AZ1" i="5"/>
  <c r="T42" i="5" s="1"/>
  <c r="AY1" i="5"/>
  <c r="AX1" i="5"/>
  <c r="AW1" i="5"/>
  <c r="T43" i="5" s="1"/>
  <c r="S43" i="5" s="1"/>
  <c r="AV1" i="5"/>
  <c r="T41" i="5" s="1"/>
  <c r="S41" i="5" s="1"/>
  <c r="AU1" i="5"/>
  <c r="R25" i="5" s="1"/>
  <c r="AT1" i="5"/>
  <c r="AS1" i="5"/>
  <c r="AR1" i="5"/>
  <c r="L21" i="5" s="1"/>
  <c r="AQ1" i="5"/>
  <c r="AP1" i="5"/>
  <c r="T13" i="5" s="1"/>
  <c r="A16" i="5" s="1"/>
  <c r="AO1" i="5"/>
  <c r="T12" i="5" s="1"/>
  <c r="A12" i="5" s="1"/>
  <c r="AN1" i="5"/>
  <c r="AM1" i="5"/>
  <c r="AL1" i="5"/>
  <c r="AK1" i="5"/>
  <c r="AJ1" i="5"/>
  <c r="AI1" i="5"/>
  <c r="AH1" i="5"/>
  <c r="R30" i="5" s="1"/>
  <c r="Q30" i="5" s="1"/>
  <c r="D32" i="5" s="1"/>
  <c r="AG1" i="5"/>
  <c r="AF1" i="5"/>
  <c r="R28" i="5" s="1"/>
  <c r="Q28" i="5" s="1"/>
  <c r="D30" i="5" s="1"/>
  <c r="AE1" i="5"/>
  <c r="AD1" i="5"/>
  <c r="AC1" i="5"/>
  <c r="AB1" i="5"/>
  <c r="AA1" i="5"/>
  <c r="Z1" i="5"/>
  <c r="Y1" i="5"/>
  <c r="C7" i="5" s="1"/>
  <c r="X1" i="5"/>
  <c r="W1" i="5"/>
  <c r="V1" i="5"/>
  <c r="U1" i="5"/>
  <c r="T1" i="5"/>
  <c r="R23" i="5" s="1"/>
  <c r="C23" i="5" s="1"/>
  <c r="S1" i="5"/>
  <c r="R1" i="5"/>
  <c r="G3" i="7"/>
  <c r="G4" i="7"/>
  <c r="E15" i="7"/>
  <c r="B15" i="7"/>
  <c r="H12" i="7"/>
  <c r="H13" i="7"/>
  <c r="H14" i="7"/>
  <c r="A1" i="5"/>
  <c r="BI44" i="5"/>
  <c r="BJ44" i="5"/>
  <c r="BK44" i="5"/>
  <c r="BL44" i="5"/>
  <c r="BM44" i="5"/>
  <c r="BN44" i="5"/>
  <c r="R29" i="5"/>
  <c r="Q29" i="5" s="1"/>
  <c r="D31" i="5" s="1"/>
  <c r="J3" i="9" l="1"/>
  <c r="J4" i="9"/>
  <c r="F15" i="9"/>
  <c r="O2" i="7"/>
  <c r="Q3" i="7"/>
  <c r="J4" i="8"/>
  <c r="J3" i="8"/>
  <c r="F21" i="5"/>
  <c r="F20" i="5"/>
  <c r="T44" i="5"/>
  <c r="S42" i="5"/>
  <c r="T40" i="5"/>
  <c r="S40" i="5" s="1"/>
  <c r="T35" i="5"/>
  <c r="T36" i="5" s="1"/>
  <c r="C35" i="5" s="1"/>
  <c r="R36" i="5"/>
  <c r="A64" i="5" s="1"/>
  <c r="T26" i="5"/>
  <c r="S26" i="5" s="1"/>
  <c r="E27" i="5" s="1"/>
  <c r="T25" i="5"/>
  <c r="S25" i="5" s="1"/>
  <c r="E24" i="5" s="1"/>
  <c r="Z2" i="5"/>
  <c r="Y2" i="5"/>
  <c r="X2" i="5"/>
  <c r="V2" i="5"/>
  <c r="U2" i="5"/>
  <c r="E28" i="5"/>
  <c r="E25" i="5"/>
  <c r="W2" i="5"/>
  <c r="L20" i="5"/>
  <c r="S17" i="5"/>
  <c r="C17" i="5" s="1"/>
  <c r="A52" i="5" s="1"/>
  <c r="S18" i="5"/>
  <c r="C18" i="5" s="1"/>
  <c r="A55" i="5" s="1"/>
  <c r="S16" i="5"/>
  <c r="C16" i="5" s="1"/>
  <c r="A50" i="5" s="1"/>
  <c r="S13" i="5"/>
  <c r="C13" i="5" s="1"/>
  <c r="A43" i="5" s="1"/>
  <c r="S14" i="5"/>
  <c r="C14" i="5" s="1"/>
  <c r="A45" i="5" s="1"/>
  <c r="S15" i="5"/>
  <c r="C15" i="5" s="1"/>
  <c r="A47" i="5" s="1"/>
  <c r="S12" i="5"/>
  <c r="C12" i="5" s="1"/>
  <c r="A41" i="5" s="1"/>
  <c r="C5" i="5"/>
  <c r="C6" i="5"/>
  <c r="S9" i="5"/>
  <c r="S8" i="5"/>
  <c r="S7" i="5"/>
  <c r="C8" i="5"/>
  <c r="C9" i="5" l="1"/>
  <c r="G47" i="5"/>
  <c r="U3" i="5"/>
  <c r="L1" i="5" s="1"/>
  <c r="X3" i="5"/>
  <c r="S2" i="5" s="1"/>
  <c r="L5" i="5" s="1"/>
  <c r="G57" i="5"/>
  <c r="G55" i="5"/>
  <c r="G51" i="5"/>
  <c r="G50" i="5"/>
  <c r="G53" i="5"/>
  <c r="G52" i="5"/>
  <c r="G54" i="5"/>
  <c r="G48" i="5"/>
  <c r="G46" i="5"/>
  <c r="G45" i="5"/>
  <c r="G42" i="5"/>
  <c r="G41" i="5"/>
  <c r="G43" i="5"/>
  <c r="G44" i="5"/>
  <c r="C33" i="5"/>
  <c r="S4" i="5" l="1"/>
  <c r="S3" i="5"/>
  <c r="S5" i="5"/>
  <c r="C15" i="8"/>
  <c r="L6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茂木　玲奈　（保健予防課）</author>
  </authors>
  <commentList>
    <comment ref="X45" authorId="0" shapeId="0" xr:uid="{89D22532-5D00-41D0-A78B-398D16487BC7}">
      <text>
        <r>
          <rPr>
            <sz val="11"/>
            <color theme="1"/>
            <rFont val="游ゴシック"/>
            <family val="2"/>
            <charset val="128"/>
            <scheme val="minor"/>
          </rPr>
          <t>茂木　玲奈　（保健予防課）:
健康のカルテ確認し0→1に変更。</t>
        </r>
      </text>
    </comment>
    <comment ref="Y45" authorId="0" shapeId="0" xr:uid="{FD29E19B-2897-426D-A34C-C784B19E7A8D}">
      <text>
        <r>
          <rPr>
            <sz val="11"/>
            <color theme="1"/>
            <rFont val="游ゴシック"/>
            <family val="2"/>
            <charset val="128"/>
            <scheme val="minor"/>
          </rPr>
          <t>茂木　玲奈　（保健予防課）:
本人に電話連絡し、確認したところ接種の記録・記憶はないとのことで1→0に変更。</t>
        </r>
      </text>
    </comment>
    <comment ref="Z45" authorId="0" shapeId="0" xr:uid="{AA41C911-2A2F-4C6C-85B5-6A0675009E4E}">
      <text>
        <r>
          <rPr>
            <sz val="11"/>
            <color theme="1"/>
            <rFont val="游ゴシック"/>
            <family val="2"/>
            <charset val="128"/>
            <scheme val="minor"/>
          </rPr>
          <t>茂木　玲奈　（保健予防課）:
本人に電話連絡時、妻より話あり。夫から風しん単独のワクチンは接種したと聞いているとのこと。記録なし。</t>
        </r>
      </text>
    </comment>
  </commentList>
</comments>
</file>

<file path=xl/sharedStrings.xml><?xml version="1.0" encoding="utf-8"?>
<sst xmlns="http://schemas.openxmlformats.org/spreadsheetml/2006/main" count="3574" uniqueCount="1144">
  <si>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2"/>
  </si>
  <si>
    <t>（あて先）　前橋市長</t>
    <phoneticPr fontId="2"/>
  </si>
  <si>
    <t>麻しん・風しん抗体検査受診券　交付申請書</t>
    <phoneticPr fontId="2"/>
  </si>
  <si>
    <t>下記のとおり、抗体検査を受けるため申請します。</t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</si>
  <si>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</si>
  <si>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</si>
  <si>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昭和　/　平成　　　　　年</t>
    <rPh sb="12" eb="13">
      <t>ネン</t>
    </rPh>
    <phoneticPr fontId="2"/>
  </si>
  <si>
    <t>氏名</t>
    <rPh sb="0" eb="2">
      <t>シメイ</t>
    </rPh>
    <phoneticPr fontId="2"/>
  </si>
  <si>
    <t>　　　月　　　日（　　　歳）</t>
    <phoneticPr fontId="2"/>
  </si>
  <si>
    <t>住民票上
の住所</t>
    <phoneticPr fontId="2"/>
  </si>
  <si>
    <t>〒</t>
    <phoneticPr fontId="2"/>
  </si>
  <si>
    <t>前橋市</t>
    <rPh sb="0" eb="3">
      <t>マエバシシ</t>
    </rPh>
    <phoneticPr fontId="2"/>
  </si>
  <si>
    <t>電話番号</t>
    <rPh sb="0" eb="2">
      <t>デンワ</t>
    </rPh>
    <rPh sb="2" eb="4">
      <t>バンゴウ</t>
    </rPh>
    <phoneticPr fontId="2"/>
  </si>
  <si>
    <t>希望する検査</t>
    <rPh sb="0" eb="2">
      <t>キボウ</t>
    </rPh>
    <rPh sb="4" eb="6">
      <t>ケンサ</t>
    </rPh>
    <phoneticPr fontId="2"/>
  </si>
  <si>
    <t>対象区分</t>
    <rPh sb="0" eb="4">
      <t>タイショウクブン</t>
    </rPh>
    <phoneticPr fontId="2"/>
  </si>
  <si>
    <t>必要書類</t>
    <rPh sb="0" eb="2">
      <t>ヒツヨウ</t>
    </rPh>
    <rPh sb="2" eb="4">
      <t>ショルイ</t>
    </rPh>
    <phoneticPr fontId="2"/>
  </si>
  <si>
    <t>□麻しん
抗体検査</t>
    <phoneticPr fontId="2"/>
  </si>
  <si>
    <t>□</t>
    <phoneticPr fontId="2"/>
  </si>
  <si>
    <t>妊娠を希望の女性</t>
    <phoneticPr fontId="2"/>
  </si>
  <si>
    <t>抗体検査結果※</t>
    <phoneticPr fontId="2"/>
  </si>
  <si>
    <t>【妊娠を希望する女性】の配偶者又は同居者</t>
    <phoneticPr fontId="2"/>
  </si>
  <si>
    <t>【妊婦】の配偶者又は同居者</t>
    <phoneticPr fontId="2"/>
  </si>
  <si>
    <t>母子健康手帳、抗体検査結果※</t>
    <phoneticPr fontId="2"/>
  </si>
  <si>
    <t>０歳児の同居者</t>
    <phoneticPr fontId="2"/>
  </si>
  <si>
    <t>□風しん
抗体検査</t>
    <rPh sb="1" eb="2">
      <t>カゼ</t>
    </rPh>
    <phoneticPr fontId="2"/>
  </si>
  <si>
    <t>※抗体検査結果は、過去に検査歴がある場合に限ります。
なお、配偶者又は同居者の方は、【妊娠を希望する女性】又は【妊婦】の方の検査結果もご確認ください。</t>
    <rPh sb="1" eb="3">
      <t>コウタイ</t>
    </rPh>
    <rPh sb="3" eb="5">
      <t>ケンサ</t>
    </rPh>
    <rPh sb="5" eb="7">
      <t>ケッカ</t>
    </rPh>
    <rPh sb="21" eb="22">
      <t>カギ</t>
    </rPh>
    <rPh sb="30" eb="33">
      <t>ハイグウシャ</t>
    </rPh>
    <rPh sb="33" eb="34">
      <t>マタ</t>
    </rPh>
    <rPh sb="35" eb="38">
      <t>ドウキョシャ</t>
    </rPh>
    <rPh sb="39" eb="40">
      <t>カタ</t>
    </rPh>
    <rPh sb="53" eb="54">
      <t>マタ</t>
    </rPh>
    <rPh sb="60" eb="61">
      <t>カタ</t>
    </rPh>
    <rPh sb="62" eb="64">
      <t>ケンサ</t>
    </rPh>
    <rPh sb="64" eb="66">
      <t>ケッカ</t>
    </rPh>
    <rPh sb="68" eb="70">
      <t>カクニン</t>
    </rPh>
    <phoneticPr fontId="2"/>
  </si>
  <si>
    <t>確認事項</t>
    <rPh sb="0" eb="2">
      <t>カクニン</t>
    </rPh>
    <rPh sb="2" eb="4">
      <t>ジコウ</t>
    </rPh>
    <phoneticPr fontId="2"/>
  </si>
  <si>
    <t>過去に、本事業の助成を受けたことがない。</t>
    <phoneticPr fontId="2"/>
  </si>
  <si>
    <t>検査歴</t>
    <rPh sb="0" eb="2">
      <t>ケンサ</t>
    </rPh>
    <rPh sb="2" eb="3">
      <t>レキ</t>
    </rPh>
    <phoneticPr fontId="2"/>
  </si>
  <si>
    <t>麻しん</t>
    <phoneticPr fontId="2"/>
  </si>
  <si>
    <t>過去に検査を受けたことはない又は、検査結果が不明</t>
    <phoneticPr fontId="2"/>
  </si>
  <si>
    <t>過去に検査を受け十分な風しん抗体価がない</t>
    <phoneticPr fontId="2"/>
  </si>
  <si>
    <r>
      <rPr>
        <sz val="8"/>
        <color theme="1"/>
        <rFont val="ＭＳ 明朝"/>
        <family val="1"/>
        <charset val="128"/>
      </rPr>
      <t>　</t>
    </r>
    <r>
      <rPr>
        <u/>
        <sz val="8"/>
        <color theme="1"/>
        <rFont val="ＭＳ 明朝"/>
        <family val="1"/>
        <charset val="128"/>
      </rPr>
      <t>検査結果(抗体価)：EIA法16倍未満</t>
    </r>
    <rPh sb="18" eb="20">
      <t>ミマン</t>
    </rPh>
    <phoneticPr fontId="2"/>
  </si>
  <si>
    <t>風しん</t>
    <rPh sb="0" eb="1">
      <t>フウ</t>
    </rPh>
    <phoneticPr fontId="2"/>
  </si>
  <si>
    <r>
      <rPr>
        <sz val="8"/>
        <color theme="1"/>
        <rFont val="ＭＳ 明朝"/>
        <family val="1"/>
        <charset val="128"/>
      </rPr>
      <t>　</t>
    </r>
    <r>
      <rPr>
        <u/>
        <sz val="8"/>
        <color theme="1"/>
        <rFont val="ＭＳ 明朝"/>
        <family val="1"/>
        <charset val="128"/>
      </rPr>
      <t>検査結果(抗体価)：HI法16倍以下、 HI抗体価「1：16以下」に相当する抗体価</t>
    </r>
    <phoneticPr fontId="2"/>
  </si>
  <si>
    <t>接種歴</t>
    <rPh sb="0" eb="2">
      <t>セッシュ</t>
    </rPh>
    <rPh sb="2" eb="3">
      <t>レキ</t>
    </rPh>
    <phoneticPr fontId="2"/>
  </si>
  <si>
    <t>　麻しん風しん混合： □２回　　□１回　　□０回　　□分からない</t>
    <phoneticPr fontId="2"/>
  </si>
  <si>
    <t>　麻しん単独　　　： □２回　　□１回　　□０回　　□分からない</t>
    <phoneticPr fontId="2"/>
  </si>
  <si>
    <t>　風しん単独　　　： □２回　　□１回　　□０回　　□分からない</t>
    <phoneticPr fontId="2"/>
  </si>
  <si>
    <t>同意事項</t>
    <rPh sb="0" eb="2">
      <t>ドウイ</t>
    </rPh>
    <rPh sb="2" eb="4">
      <t>ジコウ</t>
    </rPh>
    <phoneticPr fontId="2"/>
  </si>
  <si>
    <t>検査の結果、抗体価が低いことが判明した場合、予防接種を受けることを同意します。
※平成２年４月１日以前に生まれた方は、予防接種の助成があります。</t>
    <phoneticPr fontId="2"/>
  </si>
  <si>
    <t>本事業の対象者であることの確認が必要な場合、市が保有する個人情報を調査および確認することに同意します。
なお、配偶者又は同居者は、原則、妊娠を希望する女性と同時に申請してください。</t>
    <phoneticPr fontId="2"/>
  </si>
  <si>
    <t>　収集した個人情報は本事業の目的以外に使用しません。個人情報の保護に関する法律に基づき、適正に管理します。</t>
    <phoneticPr fontId="2"/>
  </si>
  <si>
    <t>市確認欄</t>
    <rPh sb="0" eb="1">
      <t>シ</t>
    </rPh>
    <rPh sb="1" eb="3">
      <t>カクニン</t>
    </rPh>
    <rPh sb="3" eb="4">
      <t>ラン</t>
    </rPh>
    <phoneticPr fontId="2"/>
  </si>
  <si>
    <t>受付日</t>
    <rPh sb="0" eb="2">
      <t>ウケツケ</t>
    </rPh>
    <rPh sb="2" eb="3">
      <t>ビ</t>
    </rPh>
    <phoneticPr fontId="2"/>
  </si>
  <si>
    <t>対応者</t>
    <rPh sb="0" eb="2">
      <t>タイオウ</t>
    </rPh>
    <rPh sb="2" eb="3">
      <t>シャ</t>
    </rPh>
    <phoneticPr fontId="2"/>
  </si>
  <si>
    <t>申請方法</t>
    <rPh sb="0" eb="2">
      <t>シンセイ</t>
    </rPh>
    <rPh sb="2" eb="4">
      <t>ホウホウ</t>
    </rPh>
    <phoneticPr fontId="2"/>
  </si>
  <si>
    <t>☐ 窓口</t>
  </si>
  <si>
    <t>☐ 郵送</t>
  </si>
  <si>
    <t>☐オンライン</t>
    <phoneticPr fontId="2"/>
  </si>
  <si>
    <t>分類</t>
    <rPh sb="0" eb="2">
      <t>ブンルイ</t>
    </rPh>
    <phoneticPr fontId="2"/>
  </si>
  <si>
    <t>☐ 妊婦</t>
  </si>
  <si>
    <t>麻しん</t>
    <rPh sb="0" eb="1">
      <t>マ</t>
    </rPh>
    <phoneticPr fontId="2"/>
  </si>
  <si>
    <t>ない</t>
    <phoneticPr fontId="2"/>
  </si>
  <si>
    <t>☐ 妊娠希望の女性</t>
  </si>
  <si>
    <t>ある</t>
    <phoneticPr fontId="2"/>
  </si>
  <si>
    <t>抗体価</t>
    <rPh sb="0" eb="2">
      <t>コウタイ</t>
    </rPh>
    <rPh sb="2" eb="3">
      <t>アタイ</t>
    </rPh>
    <phoneticPr fontId="2"/>
  </si>
  <si>
    <t>過去の接種歴</t>
    <rPh sb="0" eb="2">
      <t>カコ</t>
    </rPh>
    <rPh sb="3" eb="5">
      <t>セッシュ</t>
    </rPh>
    <rPh sb="5" eb="6">
      <t>レキ</t>
    </rPh>
    <phoneticPr fontId="2"/>
  </si>
  <si>
    <t>麻しん風しん混合： □１回　　□０回　　□分からない</t>
    <phoneticPr fontId="2"/>
  </si>
  <si>
    <t>麻しん単独　　　： □１回　　□０回　　□分からない</t>
    <phoneticPr fontId="2"/>
  </si>
  <si>
    <t>風しん単独　　　： □１回　　□０回　　□分からない</t>
    <phoneticPr fontId="2"/>
  </si>
  <si>
    <t>受検者の生年月日</t>
    <rPh sb="0" eb="2">
      <t>ジュケン</t>
    </rPh>
    <rPh sb="2" eb="3">
      <t>シャ</t>
    </rPh>
    <rPh sb="4" eb="8">
      <t>セイネンガッピ</t>
    </rPh>
    <phoneticPr fontId="2"/>
  </si>
  <si>
    <t>□平成2年4月2日以降</t>
    <rPh sb="1" eb="3">
      <t>ヘイセイ</t>
    </rPh>
    <rPh sb="4" eb="5">
      <t>ネン</t>
    </rPh>
    <rPh sb="6" eb="7">
      <t>ガツ</t>
    </rPh>
    <rPh sb="8" eb="9">
      <t>ニチ</t>
    </rPh>
    <rPh sb="9" eb="11">
      <t>イコウ</t>
    </rPh>
    <phoneticPr fontId="2"/>
  </si>
  <si>
    <t>□平成2年4月1日以前</t>
    <rPh sb="1" eb="3">
      <t>ヘイセイ</t>
    </rPh>
    <rPh sb="4" eb="5">
      <t>ネン</t>
    </rPh>
    <rPh sb="6" eb="7">
      <t>ガツ</t>
    </rPh>
    <rPh sb="8" eb="9">
      <t>ニチ</t>
    </rPh>
    <rPh sb="9" eb="11">
      <t>イゼン</t>
    </rPh>
    <phoneticPr fontId="2"/>
  </si>
  <si>
    <t>様式１</t>
  </si>
  <si>
    <t>フリガナ</t>
  </si>
  <si>
    <t>※抗体検査結果は、過去に検査歴がある場合に限ります。なお、妊娠を希望する女性の配偶者や同居者は、当該女性と同時に申請してください。</t>
  </si>
  <si>
    <t>0歳児、妊娠希望の女性または妊婦</t>
  </si>
  <si>
    <t>□同上</t>
    <rPh sb="1" eb="3">
      <t>ドウジョウ</t>
    </rPh>
    <phoneticPr fontId="2"/>
  </si>
  <si>
    <t>□同上</t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</si>
  <si>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</si>
  <si>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過去に検査を受け十分な麻しん抗体価がない</t>
  </si>
  <si>
    <r>
      <rPr>
        <sz val="8"/>
        <color rgb="FF000000"/>
        <rFont val="ＭＳ 明朝"/>
      </rPr>
      <t>　</t>
    </r>
    <r>
      <rPr>
        <u/>
        <sz val="8"/>
        <color rgb="FF000000"/>
        <rFont val="ＭＳ 明朝"/>
      </rPr>
      <t>検査結果(抗体価)：EIA価16.0未満</t>
    </r>
  </si>
  <si>
    <r>
      <rPr>
        <sz val="8"/>
        <color rgb="FF000000"/>
        <rFont val="ＭＳ 明朝"/>
      </rPr>
      <t>　</t>
    </r>
    <r>
      <rPr>
        <u/>
        <sz val="8"/>
        <color rgb="FF000000"/>
        <rFont val="ＭＳ 明朝"/>
      </rPr>
      <t>検査結果(抗体価)：HI法16倍以下、EIA価8.0未満等</t>
    </r>
  </si>
  <si>
    <t>（平成２年４月１日以前生まれの方のみ）検査の結果、抗体価が低いことが判明した場合、予防接種を受けることを希望します。【予診票を交付】</t>
  </si>
  <si>
    <t>本事業の実施に必要な範囲で、市が保有する個人情報を確認することに同意します。</t>
  </si>
  <si>
    <t>　収集した個人情報は本事業の目的にのみ利用し、個人情報の保護に関する法律に基づき、適正に管理します。</t>
  </si>
  <si>
    <t>昭和　/　平成</t>
    <phoneticPr fontId="2"/>
  </si>
  <si>
    <t>年　　　月　　　日（　　　歳）</t>
    <phoneticPr fontId="2"/>
  </si>
  <si>
    <t>対象区分</t>
    <rPh sb="0" eb="2">
      <t>タイショウ</t>
    </rPh>
    <rPh sb="2" eb="4">
      <t>クブン</t>
    </rPh>
    <phoneticPr fontId="2"/>
  </si>
  <si>
    <t>麻しん抗体検査</t>
    <phoneticPr fontId="2"/>
  </si>
  <si>
    <t>風しん抗体検査</t>
    <rPh sb="0" eb="1">
      <t>フウ</t>
    </rPh>
    <phoneticPr fontId="2"/>
  </si>
  <si>
    <t>☐</t>
    <phoneticPr fontId="2"/>
  </si>
  <si>
    <t>過去に麻しん・風しんに係る抗体検査を受けた結果、十分な麻しん・風しんの抗体があることが判明していない。</t>
    <phoneticPr fontId="2"/>
  </si>
  <si>
    <t>麻しん・風しん含有ワクチンを２回接種していない。</t>
    <phoneticPr fontId="2"/>
  </si>
  <si>
    <r>
      <rPr>
        <sz val="10"/>
        <color rgb="FF000000"/>
        <rFont val="ＭＳ 明朝"/>
      </rPr>
      <t>※抗体検査結果は、過去に検査歴がある場合に限ります。なお、配偶者又は同居者</t>
    </r>
    <r>
      <rPr>
        <strike/>
        <sz val="10"/>
        <color rgb="FFFF0000"/>
        <rFont val="ＭＳ 明朝"/>
      </rPr>
      <t>の方</t>
    </r>
    <r>
      <rPr>
        <sz val="10"/>
        <color rgb="FF000000"/>
        <rFont val="ＭＳ 明朝"/>
      </rPr>
      <t>は、</t>
    </r>
    <r>
      <rPr>
        <strike/>
        <sz val="10"/>
        <color rgb="FFFF0000"/>
        <rFont val="ＭＳ 明朝"/>
      </rPr>
      <t>【妊娠を希望する女性】又は【妊婦】の方の検査結果もご確認ください。</t>
    </r>
    <r>
      <rPr>
        <sz val="10"/>
        <color rgb="FFFF0000"/>
        <rFont val="ＭＳ 明朝"/>
      </rPr>
      <t>妊娠を希望する女性と同時に申請してください。</t>
    </r>
  </si>
  <si>
    <t>←同意事項にあった文章をこちらに移動した</t>
  </si>
  <si>
    <t>0歳児、妊娠希望の女性または妊婦</t>
    <rPh sb="1" eb="3">
      <t>サイジ</t>
    </rPh>
    <phoneticPr fontId="2"/>
  </si>
  <si>
    <r>
      <rPr>
        <sz val="12"/>
        <color rgb="FF0070C0"/>
        <rFont val="ＭＳ 明朝"/>
      </rPr>
      <t>なお、</t>
    </r>
    <r>
      <rPr>
        <b/>
        <u/>
        <sz val="12"/>
        <color rgb="FF0070C0"/>
        <rFont val="ＭＳ 明朝"/>
      </rPr>
      <t>妊娠を希望する女性の配偶者または同居者</t>
    </r>
    <r>
      <rPr>
        <sz val="12"/>
        <color rgb="FF0070C0"/>
        <rFont val="ＭＳ 明朝"/>
      </rPr>
      <t>は当該女性と同時に申請してください</t>
    </r>
  </si>
  <si>
    <r>
      <rPr>
        <sz val="8"/>
        <color rgb="FF000000"/>
        <rFont val="ＭＳ 明朝"/>
      </rPr>
      <t>　</t>
    </r>
    <r>
      <rPr>
        <u/>
        <sz val="8"/>
        <color rgb="FF000000"/>
        <rFont val="ＭＳ 明朝"/>
      </rPr>
      <t>検査結果(抗体価)：HI法16倍以下、 HI抗体価「1：16以下」に相当する抗体価</t>
    </r>
  </si>
  <si>
    <t>検査の結果、抗体価が低いことが判明した場合、予防接種を受けることを同意します。
※平成２年４月１日以前に生まれた方は、予防接種の助成があります。</t>
  </si>
  <si>
    <t>↑でどうですか？　いとう</t>
  </si>
  <si>
    <r>
      <rPr>
        <strike/>
        <sz val="12"/>
        <color rgb="FFFF0000"/>
        <rFont val="ＭＳ 明朝"/>
      </rPr>
      <t>本事業の対象者であることの確認が必要な場合、市が保有する個人情報を調査および確認することに同意します。</t>
    </r>
    <r>
      <rPr>
        <sz val="12"/>
        <color rgb="FFFF0000"/>
        <rFont val="ＭＳ 明朝"/>
      </rPr>
      <t xml:space="preserve">本事業の実施に必要な範囲で、市が保有する個人情報を確認することに同意します。
</t>
    </r>
    <r>
      <rPr>
        <strike/>
        <sz val="12"/>
        <color rgb="FFFF0000"/>
        <rFont val="ＭＳ 明朝"/>
      </rPr>
      <t>なお、配偶者又は同居者は、原則、妊娠を希望する女性と同時に申請してください。</t>
    </r>
  </si>
  <si>
    <r>
      <rPr>
        <sz val="12"/>
        <color rgb="FF000000"/>
        <rFont val="ＭＳ 明朝"/>
      </rPr>
      <t>　収集した個人情報は本事業の目的</t>
    </r>
    <r>
      <rPr>
        <strike/>
        <sz val="12"/>
        <color rgb="FFFF0000"/>
        <rFont val="ＭＳ 明朝"/>
      </rPr>
      <t>以外に使用しません。</t>
    </r>
    <r>
      <rPr>
        <sz val="12"/>
        <color rgb="FFFF0000"/>
        <rFont val="ＭＳ 明朝"/>
      </rPr>
      <t>にのみ利用し、</t>
    </r>
    <r>
      <rPr>
        <sz val="12"/>
        <color rgb="FF000000"/>
        <rFont val="ＭＳ 明朝"/>
      </rPr>
      <t>個人情報の保護に関する法律に基づき、適正に管理します。</t>
    </r>
  </si>
  <si>
    <t>10:select</t>
  </si>
  <si>
    <t>23:select</t>
  </si>
  <si>
    <t>13:select</t>
  </si>
  <si>
    <t>24:select</t>
  </si>
  <si>
    <t>26:select</t>
  </si>
  <si>
    <t>27:select</t>
  </si>
  <si>
    <t>33:select</t>
  </si>
  <si>
    <t>28:select</t>
  </si>
  <si>
    <t>25:select</t>
  </si>
  <si>
    <t>66:checkbox</t>
  </si>
  <si>
    <t>69:checkbox</t>
  </si>
  <si>
    <t>67:checkbox</t>
  </si>
  <si>
    <t>47:file</t>
  </si>
  <si>
    <t>52:file</t>
  </si>
  <si>
    <t>53:file</t>
  </si>
  <si>
    <t>50:file</t>
  </si>
  <si>
    <t>51:file</t>
  </si>
  <si>
    <t>48:file</t>
  </si>
  <si>
    <t>68:date</t>
  </si>
  <si>
    <t>54:birthday</t>
  </si>
  <si>
    <t>　　　月　　　日（　　　歳）</t>
  </si>
  <si>
    <t>-</t>
  </si>
  <si>
    <t>妊娠を希望する女性</t>
  </si>
  <si>
    <t>【妊娠を希望する女性】の配偶者又は住民票同一の同居者</t>
  </si>
  <si>
    <t>【妊婦】の配偶者又は住民票同一の同居者</t>
  </si>
  <si>
    <t>０歳児の同居者（住民票同一である）</t>
  </si>
  <si>
    <t>※抗体検査結果は、過去に検査歴がある場合に限ります。なお、妊娠を希望する女性または妊婦の配偶者や同居者は、当該女性と同時に申請してください。</t>
  </si>
  <si>
    <t>☑同上</t>
  </si>
  <si>
    <t>年　　　月　　　日</t>
  </si>
  <si>
    <t>過去に、本事業の助成を受けたことがない。</t>
  </si>
  <si>
    <t>ない</t>
  </si>
  <si>
    <t>☑</t>
  </si>
  <si>
    <t>抗体価が低く、ワクチンを接種した</t>
  </si>
  <si>
    <t>ない又はわからない（結果不明）</t>
  </si>
  <si>
    <t>麻しん含有ワクチンの接種回数を教えてください。</t>
  </si>
  <si>
    <t>2回以上</t>
  </si>
  <si>
    <t>　麻しん風しん混合： ☑２回　　□１回　　□０回　　□分からない</t>
  </si>
  <si>
    <t>　麻しん単独　　　： ☑２回　　□１回　　□０回　　□分からない</t>
  </si>
  <si>
    <t>　風しん単独　　　： ☑２回　　□１回　　□０回　　□分からない</t>
  </si>
  <si>
    <t>風しん含有ワクチンの接種回数を教えてください。</t>
  </si>
  <si>
    <t>1回</t>
  </si>
  <si>
    <t>　麻しん風しん混合： □２回　　☑１回　　□０回　　□分からない</t>
  </si>
  <si>
    <t>　麻しん単独　　　： □２回　　☑１回　　□０回　　□分からない</t>
  </si>
  <si>
    <t>　風しん単独　　　： □２回　　☑１回　　□０回　　□分からない</t>
  </si>
  <si>
    <t>麻しん・風しん含有ワクチンの接種回数を教えてください。</t>
  </si>
  <si>
    <t>0回</t>
  </si>
  <si>
    <t>　麻しん風しん混合： □２回　　□１回　　☑０回　　□分からない</t>
  </si>
  <si>
    <t>　麻しん単独　　　： □２回　　□１回　　☑０回　　□分からない</t>
  </si>
  <si>
    <t>　風しん単独　　　： □２回　　□１回　　☑０回　　□分からない</t>
  </si>
  <si>
    <t>１．必要書類の有無を確認</t>
  </si>
  <si>
    <t>なし</t>
  </si>
  <si>
    <t>あり</t>
  </si>
  <si>
    <t>麻しん</t>
  </si>
  <si>
    <t>検査歴</t>
  </si>
  <si>
    <t>必要書類</t>
  </si>
  <si>
    <t>質問項目</t>
  </si>
  <si>
    <t>受検希望者の検査</t>
  </si>
  <si>
    <t>妊娠を希望の女性</t>
  </si>
  <si>
    <t>抗体検査結果</t>
  </si>
  <si>
    <t>風しん</t>
  </si>
  <si>
    <t>妊娠希望者の検査</t>
  </si>
  <si>
    <t>ー</t>
  </si>
  <si>
    <t>【妊娠を希望する女性】
の配偶者又は同居者</t>
  </si>
  <si>
    <t>妊娠希望者の検査（同居）</t>
  </si>
  <si>
    <t>【妊婦】の配偶者又は
同居者</t>
  </si>
  <si>
    <t>母子健康手帳、抗体検査結果</t>
  </si>
  <si>
    <t>母子健康手帳</t>
  </si>
  <si>
    <t>０歳児の同居者</t>
  </si>
  <si>
    <t>【妊娠を希望する女性】の配偶者又は同居者</t>
  </si>
  <si>
    <t>抗体検査結果（妊娠希望者）</t>
  </si>
  <si>
    <t>29or30</t>
  </si>
  <si>
    <t>抗体検査結果（受検者）</t>
  </si>
  <si>
    <t>母子健康手帳、妊婦健診結果、
抗体検査結果（受検者）</t>
  </si>
  <si>
    <t>32，33</t>
  </si>
  <si>
    <t>母子健康手帳、妊婦健診結果</t>
  </si>
  <si>
    <t>２．健康のかるての確認事項</t>
  </si>
  <si>
    <t>□</t>
  </si>
  <si>
    <t>検査希望者が前橋市民である</t>
  </si>
  <si>
    <t>パートナー以外の同居者は、妊婦等と同一住所</t>
  </si>
  <si>
    <t>ワクチンを2回接種していない</t>
  </si>
  <si>
    <t>３．受検者の生年月日を確認</t>
  </si>
  <si>
    <t>平成２年４月１日以前⇒予診票を交付</t>
  </si>
  <si>
    <t>平成２年４月２日以降</t>
  </si>
  <si>
    <t>４．受検に関わる説明</t>
  </si>
  <si>
    <t>検査は申請年度内に行うこと</t>
  </si>
  <si>
    <t>５．受診券等の配布</t>
  </si>
  <si>
    <t>受診券、協力医療機関一覧表、麻しん・風しん抗体検査事業のご案内を渡す</t>
  </si>
  <si>
    <t>回答番号</t>
  </si>
  <si>
    <t>受付番号</t>
  </si>
  <si>
    <t>回答日時</t>
  </si>
  <si>
    <t>申請状況</t>
  </si>
  <si>
    <t>申請状況補足</t>
  </si>
  <si>
    <t>申請方式</t>
  </si>
  <si>
    <t>処理状況</t>
  </si>
  <si>
    <t>処理状況補足</t>
  </si>
  <si>
    <t>利用者番号</t>
  </si>
  <si>
    <t>2:select</t>
  </si>
  <si>
    <t>57:select</t>
  </si>
  <si>
    <t>54:lastname</t>
  </si>
  <si>
    <t>54:firstname</t>
  </si>
  <si>
    <t>54:lastfurigana</t>
  </si>
  <si>
    <t>54:firstfurigana</t>
  </si>
  <si>
    <t>54:zipcode</t>
  </si>
  <si>
    <t>54:prefecture</t>
  </si>
  <si>
    <t>54:address1</t>
  </si>
  <si>
    <t>54:address2</t>
  </si>
  <si>
    <t>54:address3</t>
  </si>
  <si>
    <t>54:tel</t>
  </si>
  <si>
    <t>68:number</t>
  </si>
  <si>
    <t>5:select</t>
  </si>
  <si>
    <t>3:select</t>
  </si>
  <si>
    <t>4:select</t>
  </si>
  <si>
    <t>58:select</t>
  </si>
  <si>
    <t>59:select</t>
  </si>
  <si>
    <t>1:select</t>
  </si>
  <si>
    <t>61:select</t>
  </si>
  <si>
    <t>62:select</t>
  </si>
  <si>
    <t>63:select</t>
  </si>
  <si>
    <t>9:select</t>
  </si>
  <si>
    <t>20:select</t>
  </si>
  <si>
    <t>55:text</t>
  </si>
  <si>
    <t>56:date</t>
  </si>
  <si>
    <t>検査を希望する方の情報を入力してください。</t>
  </si>
  <si>
    <t>2、3、4</t>
  </si>
  <si>
    <t>平成2年4月2日以降に生まれた方は、麻しん・風しん（MR）ワクチンを2回接種している可能性があります。</t>
  </si>
  <si>
    <t>接種歴については、母子健康手帳や予防接種記録などでご確認ください。 [麻しん・風しん混合ワクチン]</t>
  </si>
  <si>
    <t>受付者氏名</t>
  </si>
  <si>
    <t>住民票の所在はどこですか？</t>
  </si>
  <si>
    <t>過去に、本事業の助成を受けたことがありますか？</t>
  </si>
  <si>
    <t xml:space="preserve"> [生年月日を8桁の西暦で入力してください]</t>
  </si>
  <si>
    <t xml:space="preserve"> [麻しん単独ワクチン]</t>
  </si>
  <si>
    <t xml:space="preserve"> [風しん単独ワクチン]</t>
  </si>
  <si>
    <t xml:space="preserve">希望する検査を選択してください。 </t>
  </si>
  <si>
    <t>希望する検査を選択してください。</t>
  </si>
  <si>
    <t>希望する検査を選択してください。 [風しん抗体検査は助成の対象外となります。]</t>
  </si>
  <si>
    <t>希望する検査を選択してください。 [麻しん抗体検査は助成の対象外となります。]</t>
  </si>
  <si>
    <t>麻しん抗体検査の対象区分を選択してください。 [⚠対象区分に該当しない方は、検査費用の助成を受けることができません。]</t>
  </si>
  <si>
    <t>風しん抗体検査の対象区分を選択してください。 [⚠対象区分に該当しない方は、検査費用の助成を受けることができません。]</t>
  </si>
  <si>
    <t>0歳児、妊娠希望の女性または妊婦の氏名を入力してください。</t>
  </si>
  <si>
    <t>0歳児、妊娠希望の女性または妊婦の生年月日を入力してください。</t>
  </si>
  <si>
    <t>受検希望者は過去に抗体検査を行ったことがありますか？</t>
  </si>
  <si>
    <t>麻しん抗体検査の結果を教えてください。 [EIA法による検査で16.0未満の結果が出た方は、抗体価が低いと判断されます。]</t>
  </si>
  <si>
    <t>妊娠を希望する女性は、妊婦健診等で過去に抗体検査を行ったことがありますか？</t>
  </si>
  <si>
    <t>検査の結果を教えてください。 [HI法による検査で16倍以下又は、EIA法による検査で8.0未満の結果が出た方は、抗体価が低いと判断されます。]</t>
  </si>
  <si>
    <t>妊婦健診の結果を教えてください。 [HI法による検査で16倍以下又は、EIA法による検査で8.0未満の結果が出た方は、抗体価が低いと判断されます。]</t>
  </si>
  <si>
    <t>風しん抗体検査の結果を教えてください。 [HI法による検査で16倍以下又は、EIA法による検査で8.0未満の結果が出た方は、抗体価が低いと判断されます。]</t>
  </si>
  <si>
    <t>同意いただける場合は☑してください。</t>
  </si>
  <si>
    <t>麻しんの抗体検査結果を添付してください。</t>
  </si>
  <si>
    <t>お子さんの母子手帳の表紙の写真を添付してください。</t>
  </si>
  <si>
    <t>妊娠を希望する方の風しんの抗体検査結果を添付してください。</t>
  </si>
  <si>
    <t>妊婦健診の風しんの抗体検査結果を添付してください。</t>
  </si>
  <si>
    <t>受検希望者の風しんの抗体検査結果を添付してください。</t>
  </si>
  <si>
    <t>山下</t>
  </si>
  <si>
    <t>NP00000688</t>
  </si>
  <si>
    <t>2026-02-02T10:37:04</t>
  </si>
  <si>
    <t>受付</t>
  </si>
  <si>
    <t>オンライン</t>
  </si>
  <si>
    <t>前橋市</t>
  </si>
  <si>
    <t>大濱</t>
  </si>
  <si>
    <t>由理</t>
  </si>
  <si>
    <t>オオハマ</t>
  </si>
  <si>
    <t>ユリ</t>
  </si>
  <si>
    <t>371-0846</t>
  </si>
  <si>
    <t>群馬県</t>
  </si>
  <si>
    <t>元総社町2334番地</t>
  </si>
  <si>
    <t>セルディーナ103号</t>
  </si>
  <si>
    <t>麻しん抗体検査</t>
  </si>
  <si>
    <t>（平成２年４月１日以前生まれの方のみ）検査の結果、抗体価が低いことが判明した場合、予防接種を受けることを希望します。</t>
  </si>
  <si>
    <t>NP00000834</t>
  </si>
  <si>
    <t>2026-02-03T09:48:57</t>
  </si>
  <si>
    <t>佐々木</t>
  </si>
  <si>
    <t>由香</t>
  </si>
  <si>
    <t>ササキ</t>
  </si>
  <si>
    <t>ユカ</t>
  </si>
  <si>
    <t>379-2114</t>
  </si>
  <si>
    <t>上増田町437-3</t>
  </si>
  <si>
    <t>麻しん・風しん抗体検査</t>
  </si>
  <si>
    <t>茂木</t>
  </si>
  <si>
    <t>NP00000994</t>
  </si>
  <si>
    <t>2026-02-03T14:11:16</t>
  </si>
  <si>
    <t>高木</t>
  </si>
  <si>
    <t>龍一</t>
  </si>
  <si>
    <t>タカギ</t>
  </si>
  <si>
    <t>リュウイチ</t>
  </si>
  <si>
    <t>371-0842</t>
  </si>
  <si>
    <t>下石倉町３－９</t>
  </si>
  <si>
    <t>レジア下石倉203</t>
  </si>
  <si>
    <t>高木　美鈴</t>
  </si>
  <si>
    <t>抗体価が低かった</t>
  </si>
  <si>
    <t>9_70_20260203-1400_001.jpeg</t>
  </si>
  <si>
    <t>9_50_20260201-1859_001.jpeg</t>
  </si>
  <si>
    <t>NP00001148</t>
  </si>
  <si>
    <t>2026-02-05T02:03:00</t>
  </si>
  <si>
    <t>阿部</t>
  </si>
  <si>
    <t>将也</t>
  </si>
  <si>
    <t>アベ</t>
  </si>
  <si>
    <t>マサヤ</t>
  </si>
  <si>
    <t>371-0826</t>
  </si>
  <si>
    <t>青葉町19-1</t>
  </si>
  <si>
    <t>サンアレー203</t>
  </si>
  <si>
    <t>阿部弥香</t>
  </si>
  <si>
    <t>NP00001030</t>
  </si>
  <si>
    <t>2026-02-05T01:57:32</t>
  </si>
  <si>
    <t>弥香</t>
  </si>
  <si>
    <t>ミカ</t>
  </si>
  <si>
    <t>鈴木</t>
  </si>
  <si>
    <t>NP00001236</t>
  </si>
  <si>
    <t>2026-02-07T18:56:58</t>
  </si>
  <si>
    <t>波方</t>
  </si>
  <si>
    <t>友梨奈</t>
  </si>
  <si>
    <t>ナミカタ</t>
  </si>
  <si>
    <t>ユリナ</t>
  </si>
  <si>
    <t>371-0821</t>
  </si>
  <si>
    <t>上新田町230-13</t>
  </si>
  <si>
    <t>戸部</t>
  </si>
  <si>
    <t>NP00001348</t>
  </si>
  <si>
    <t>2026-02-10T10:41:14</t>
  </si>
  <si>
    <t>竹山</t>
  </si>
  <si>
    <t>将志</t>
  </si>
  <si>
    <t>タケヤマ</t>
  </si>
  <si>
    <t>マサシ</t>
  </si>
  <si>
    <t>371-0007</t>
  </si>
  <si>
    <t>上泉町2811-45</t>
  </si>
  <si>
    <t>星野恵美</t>
  </si>
  <si>
    <t>NP00001420</t>
  </si>
  <si>
    <t>2026-02-11T12:11:58</t>
  </si>
  <si>
    <t>髙田</t>
  </si>
  <si>
    <t>裕貴</t>
  </si>
  <si>
    <t>タカダ</t>
  </si>
  <si>
    <t>ユウキ</t>
  </si>
  <si>
    <t>上泉町</t>
  </si>
  <si>
    <t>661-8</t>
  </si>
  <si>
    <t>14_70_image.jpg</t>
  </si>
  <si>
    <t>NP00001529</t>
  </si>
  <si>
    <t>2026-02-12T09:45:09</t>
  </si>
  <si>
    <t>高橋</t>
  </si>
  <si>
    <t>琴美</t>
  </si>
  <si>
    <t>タカハシ</t>
  </si>
  <si>
    <t>コトミ</t>
  </si>
  <si>
    <t>371-0852</t>
  </si>
  <si>
    <t>総社町総社1412-10</t>
  </si>
  <si>
    <t>ある</t>
  </si>
  <si>
    <t>抗体価が高かった</t>
  </si>
  <si>
    <t>NP00001623</t>
  </si>
  <si>
    <t>2026-02-12T17:18:29</t>
  </si>
  <si>
    <t>堀内</t>
  </si>
  <si>
    <t>弘恵</t>
  </si>
  <si>
    <t>ホリウチ</t>
  </si>
  <si>
    <t>ヒロエ</t>
  </si>
  <si>
    <t>371-0013</t>
  </si>
  <si>
    <t>西片貝町5-15-3</t>
  </si>
  <si>
    <t>NP00001710</t>
  </si>
  <si>
    <t>2026-02-12T17:22:21</t>
  </si>
  <si>
    <t>祐希</t>
  </si>
  <si>
    <t>堀内弘恵</t>
  </si>
  <si>
    <t>NP00001816</t>
  </si>
  <si>
    <t>2026-02-13T14:56:42</t>
  </si>
  <si>
    <t>松田</t>
  </si>
  <si>
    <t>瑠唯</t>
  </si>
  <si>
    <t>マツダ</t>
  </si>
  <si>
    <t>ルイ</t>
  </si>
  <si>
    <t>371-0805</t>
  </si>
  <si>
    <t>南町四丁目50番地10</t>
  </si>
  <si>
    <t>T'sハウス101</t>
  </si>
  <si>
    <t>松田　千弦</t>
  </si>
  <si>
    <t>18_70_image.jpg</t>
  </si>
  <si>
    <t>NP00001980</t>
  </si>
  <si>
    <t>2026-02-14T15:17:23</t>
  </si>
  <si>
    <t>真下</t>
  </si>
  <si>
    <t>愛美</t>
  </si>
  <si>
    <t>マシタ</t>
  </si>
  <si>
    <t>マナミ</t>
  </si>
  <si>
    <t>379-2154</t>
  </si>
  <si>
    <t>天川大島町１４２２－１</t>
  </si>
  <si>
    <t>グレイスセキグチ３０１</t>
  </si>
  <si>
    <t>NP00002320</t>
  </si>
  <si>
    <t>2026-02-16T14:26:44</t>
  </si>
  <si>
    <t>五十嵐</t>
  </si>
  <si>
    <t>智直</t>
  </si>
  <si>
    <t>イガラシ</t>
  </si>
  <si>
    <t>トモナオ</t>
  </si>
  <si>
    <t>371-0232</t>
  </si>
  <si>
    <t>茂木町605番地5</t>
  </si>
  <si>
    <t>ダンデライオンA-101</t>
  </si>
  <si>
    <t>五十嵐祥子</t>
  </si>
  <si>
    <t>NP00002254</t>
  </si>
  <si>
    <t>2026-02-16T14:20:55</t>
  </si>
  <si>
    <t>祥子</t>
  </si>
  <si>
    <t>サチコ</t>
  </si>
  <si>
    <t>NP00002432</t>
  </si>
  <si>
    <t>2026-02-17T12:16:56</t>
  </si>
  <si>
    <t>星野</t>
  </si>
  <si>
    <t>瞳</t>
  </si>
  <si>
    <t>ホシノ</t>
  </si>
  <si>
    <t>ヒトミ</t>
  </si>
  <si>
    <t>元総社町1600-2</t>
  </si>
  <si>
    <t>マールアスールＩ棟</t>
  </si>
  <si>
    <t>NP00002684</t>
  </si>
  <si>
    <t>2026-02-18T22:48:06</t>
  </si>
  <si>
    <t>甘利</t>
  </si>
  <si>
    <t>彩子</t>
  </si>
  <si>
    <t>アマリ</t>
  </si>
  <si>
    <t>アヤコ</t>
  </si>
  <si>
    <t>371-0803</t>
  </si>
  <si>
    <t>天川原町2-42-4</t>
  </si>
  <si>
    <t>ハイムマローネII 201号</t>
  </si>
  <si>
    <t>NP00002582</t>
  </si>
  <si>
    <t>2026-02-18T22:05:03</t>
  </si>
  <si>
    <t>平島</t>
  </si>
  <si>
    <t>恵理子</t>
  </si>
  <si>
    <t>ヒラシマ</t>
  </si>
  <si>
    <t>エリコ</t>
  </si>
  <si>
    <t>371-0801</t>
  </si>
  <si>
    <t>文京町3-1-10</t>
  </si>
  <si>
    <t>NP00002790</t>
  </si>
  <si>
    <t>2026-02-19T09:55:43</t>
  </si>
  <si>
    <t>神戸</t>
  </si>
  <si>
    <t>恵実</t>
  </si>
  <si>
    <t>カンベ</t>
  </si>
  <si>
    <t>メグミ</t>
  </si>
  <si>
    <t>371-0244</t>
  </si>
  <si>
    <t>鼻毛石町1074番地4</t>
  </si>
  <si>
    <t>神戸晴陽</t>
  </si>
  <si>
    <t>27_70_image.jpg</t>
  </si>
  <si>
    <t>NP00002843</t>
  </si>
  <si>
    <t>2026-02-19T10:10:41</t>
  </si>
  <si>
    <t>祐二</t>
  </si>
  <si>
    <t>ユウジ</t>
  </si>
  <si>
    <t>28_70_image.jpg</t>
  </si>
  <si>
    <t>NP00002960</t>
  </si>
  <si>
    <t>2026-02-19T22:22:31</t>
  </si>
  <si>
    <t>達也</t>
  </si>
  <si>
    <t>タツヤ</t>
  </si>
  <si>
    <t>天川大島町1422-1</t>
  </si>
  <si>
    <t>グレイスセキグチ301号室</t>
  </si>
  <si>
    <t>真下愛美</t>
  </si>
  <si>
    <t>NP00003016</t>
  </si>
  <si>
    <t>2026-02-20T11:30:04</t>
  </si>
  <si>
    <t>木村</t>
  </si>
  <si>
    <t>努</t>
  </si>
  <si>
    <t>キムラ</t>
  </si>
  <si>
    <t>ツトム</t>
  </si>
  <si>
    <t>上泉町1829-1</t>
  </si>
  <si>
    <t>木村　仁見</t>
  </si>
  <si>
    <t>30_70_image.jpg</t>
  </si>
  <si>
    <t>NP00003173</t>
  </si>
  <si>
    <t>2026-02-20T16:12:56</t>
  </si>
  <si>
    <t>小林</t>
  </si>
  <si>
    <t>弘明</t>
  </si>
  <si>
    <t>コバヤシ</t>
  </si>
  <si>
    <t>ヒロアキ</t>
  </si>
  <si>
    <t>総社町総社1331-5</t>
  </si>
  <si>
    <t>小林まゆみ</t>
  </si>
  <si>
    <t>31_52_image.jpg</t>
  </si>
  <si>
    <t>NP00003352</t>
  </si>
  <si>
    <t>2026-02-21T10:10:11</t>
  </si>
  <si>
    <t>横堀</t>
  </si>
  <si>
    <t>彩香</t>
  </si>
  <si>
    <t>ヨコボリ</t>
  </si>
  <si>
    <t>アヤカ</t>
  </si>
  <si>
    <t>371-0004</t>
  </si>
  <si>
    <t>亀泉町630-1</t>
  </si>
  <si>
    <t>NP00003550</t>
  </si>
  <si>
    <t>2026-02-24T12:36:07</t>
  </si>
  <si>
    <t>真弓</t>
  </si>
  <si>
    <t>マユミ</t>
  </si>
  <si>
    <t>379-2144</t>
  </si>
  <si>
    <t>下川町51-6</t>
  </si>
  <si>
    <t>髙田安奈</t>
  </si>
  <si>
    <t>NP00003408</t>
  </si>
  <si>
    <t>2026-02-24T12:31:51</t>
  </si>
  <si>
    <t>高田</t>
  </si>
  <si>
    <t>安奈</t>
  </si>
  <si>
    <t>アンナ</t>
  </si>
  <si>
    <t>NP00003664</t>
  </si>
  <si>
    <t>2026-02-24T17:07:30</t>
  </si>
  <si>
    <t>町田</t>
  </si>
  <si>
    <t>千枝</t>
  </si>
  <si>
    <t>マチダ</t>
  </si>
  <si>
    <t>チエ</t>
  </si>
  <si>
    <t>371-0037</t>
  </si>
  <si>
    <t>上小出町2-3-15</t>
  </si>
  <si>
    <t>vilakeyaki101</t>
  </si>
  <si>
    <t>町田　千枝</t>
  </si>
  <si>
    <t>36_70_image.jpg</t>
  </si>
  <si>
    <t>NP00003718</t>
  </si>
  <si>
    <t>2026-02-26T13:49:39</t>
  </si>
  <si>
    <t>大塚</t>
  </si>
  <si>
    <t>杏磨</t>
  </si>
  <si>
    <t>オオツカ</t>
  </si>
  <si>
    <t>キョウマ</t>
  </si>
  <si>
    <t>371-0055</t>
  </si>
  <si>
    <t>北代田町370-8</t>
  </si>
  <si>
    <t>オペラハウス北代田202</t>
  </si>
  <si>
    <t>大塚　鈴音</t>
  </si>
  <si>
    <t>NP00003972</t>
  </si>
  <si>
    <t>2026-02-27T09:50:53</t>
  </si>
  <si>
    <t xml:space="preserve">Thalagala Vithanage </t>
  </si>
  <si>
    <t xml:space="preserve">Nethmi Sasanga </t>
  </si>
  <si>
    <t>タラガラウィタナゲ</t>
  </si>
  <si>
    <t>ネッミササンガ</t>
  </si>
  <si>
    <t>371-0053</t>
  </si>
  <si>
    <t>幸塚町</t>
  </si>
  <si>
    <t>148番地１キャトル・アン202号</t>
  </si>
  <si>
    <t>NP00004005</t>
  </si>
  <si>
    <t>2026-02-27T09:52:52</t>
  </si>
  <si>
    <t>KURUPANAWA GAMAGE</t>
  </si>
  <si>
    <t>LAHIRU INDULA</t>
  </si>
  <si>
    <t>クルパナワガマゲ</t>
  </si>
  <si>
    <t>ラヒルインドゥラ</t>
  </si>
  <si>
    <t>148番地1キャトル・アン202号</t>
  </si>
  <si>
    <t>THALAGALA VITHANAGE NETHMI SASANGA</t>
  </si>
  <si>
    <t>NP00004408</t>
  </si>
  <si>
    <t>2026-03-04T17:50:03</t>
  </si>
  <si>
    <t>均美</t>
  </si>
  <si>
    <t>379-2117</t>
  </si>
  <si>
    <t>二之宮町1308-3</t>
  </si>
  <si>
    <t>NP00004320</t>
  </si>
  <si>
    <t>2026-03-04T13:49:32</t>
  </si>
  <si>
    <t>森岡</t>
  </si>
  <si>
    <t>修平</t>
  </si>
  <si>
    <t>モリオカ</t>
  </si>
  <si>
    <t>シュウヘイ</t>
  </si>
  <si>
    <t>元総社町1824-1</t>
  </si>
  <si>
    <t>グリーンヒルズ元総社203号</t>
  </si>
  <si>
    <t>森岡　知央</t>
  </si>
  <si>
    <t>NP00004211</t>
  </si>
  <si>
    <t>2026-03-04T13:46:24</t>
  </si>
  <si>
    <t>知央</t>
  </si>
  <si>
    <t>チヒロ</t>
  </si>
  <si>
    <t>NP00004660</t>
  </si>
  <si>
    <t>2026-03-05T16:30:19</t>
  </si>
  <si>
    <t>石川</t>
  </si>
  <si>
    <t>聡美</t>
  </si>
  <si>
    <t>イシカワ</t>
  </si>
  <si>
    <t>サトミ</t>
  </si>
  <si>
    <t>371-0804</t>
  </si>
  <si>
    <t>六供町四丁目10番地23</t>
  </si>
  <si>
    <t>エフォート203</t>
  </si>
  <si>
    <t>NP00004796</t>
  </si>
  <si>
    <t>2026-03-09T09:43:31</t>
  </si>
  <si>
    <t>中村</t>
  </si>
  <si>
    <t>ヘルナ</t>
  </si>
  <si>
    <t>ナカムラ</t>
  </si>
  <si>
    <t>南町1丁目1-13</t>
  </si>
  <si>
    <t>3-302</t>
  </si>
  <si>
    <t>NP00004996</t>
  </si>
  <si>
    <t>2026-03-09T11:19:13</t>
  </si>
  <si>
    <t>正希</t>
  </si>
  <si>
    <t>マサキ</t>
  </si>
  <si>
    <t>中村ヘルナ</t>
  </si>
  <si>
    <t>NP00005060</t>
  </si>
  <si>
    <t>2026-03-09T11:46:57</t>
  </si>
  <si>
    <t>富田</t>
  </si>
  <si>
    <t>理恵</t>
  </si>
  <si>
    <t>トミタ</t>
  </si>
  <si>
    <t>リエ</t>
  </si>
  <si>
    <t>379-2161</t>
  </si>
  <si>
    <t>富田町1688-220</t>
  </si>
  <si>
    <t>富田　隆心</t>
  </si>
  <si>
    <t>50_70_IMG20260307144517.jpg</t>
  </si>
  <si>
    <t>NP00005167</t>
  </si>
  <si>
    <t>2026-03-10T13:13:25</t>
  </si>
  <si>
    <t>安広</t>
  </si>
  <si>
    <t>ヤスヒロ</t>
  </si>
  <si>
    <t>髙田　安奈</t>
  </si>
  <si>
    <t>NP00005289</t>
  </si>
  <si>
    <t>2026-03-10T14:38:16</t>
  </si>
  <si>
    <t>ホクァン</t>
  </si>
  <si>
    <t>ダット</t>
  </si>
  <si>
    <t>379-2153</t>
  </si>
  <si>
    <t>上大島町228-3</t>
  </si>
  <si>
    <t>ハイツフレンド大島Ⅱ　1　A</t>
  </si>
  <si>
    <t>グエン　テイ　トウ　タオ</t>
  </si>
  <si>
    <t>NP00005324</t>
  </si>
  <si>
    <t>2026-03-10T14:42:19</t>
  </si>
  <si>
    <t>グエン　テイ　トウ</t>
  </si>
  <si>
    <t>タオ</t>
  </si>
  <si>
    <t>NP00005420</t>
  </si>
  <si>
    <t>2026-03-11T13:21:43</t>
  </si>
  <si>
    <t>功樹</t>
  </si>
  <si>
    <t>コウキ</t>
  </si>
  <si>
    <t>54_70_IMG20260307144517.jpg</t>
  </si>
  <si>
    <t>NP00005879</t>
  </si>
  <si>
    <t>2026-03-13T15:09:59</t>
  </si>
  <si>
    <t>中井</t>
  </si>
  <si>
    <t>勇太</t>
  </si>
  <si>
    <t>ナカイ</t>
  </si>
  <si>
    <t>ユウタ</t>
  </si>
  <si>
    <t>371-0012</t>
  </si>
  <si>
    <t>東片貝町889-3</t>
  </si>
  <si>
    <t>中井　もも子</t>
  </si>
  <si>
    <t>NP00005729</t>
  </si>
  <si>
    <t>2026-03-13T14:10:00</t>
  </si>
  <si>
    <t>NOOR</t>
  </si>
  <si>
    <t>AMNA</t>
  </si>
  <si>
    <t>ヌール</t>
  </si>
  <si>
    <t>アミナ</t>
  </si>
  <si>
    <t>文京町2−9−2−103</t>
  </si>
  <si>
    <t>パールマンション</t>
  </si>
  <si>
    <t>NP00005684</t>
  </si>
  <si>
    <t>2026-03-13T14:06:33</t>
  </si>
  <si>
    <t>asghar</t>
  </si>
  <si>
    <t>muhammad amin</t>
  </si>
  <si>
    <t>アスガール</t>
  </si>
  <si>
    <t>ムハンマド　アミン</t>
  </si>
  <si>
    <t>文京町2−9−2−103号</t>
  </si>
  <si>
    <t>NOOR　AMNA</t>
  </si>
  <si>
    <t>NP00005912</t>
  </si>
  <si>
    <t>2026-03-16T15:31:02</t>
  </si>
  <si>
    <t>飯島</t>
  </si>
  <si>
    <t>美紗子</t>
  </si>
  <si>
    <t>イイジマ</t>
  </si>
  <si>
    <t>ミサコ</t>
  </si>
  <si>
    <t>371-0015</t>
  </si>
  <si>
    <t>三河町2-5-21</t>
  </si>
  <si>
    <t>NP00006082</t>
  </si>
  <si>
    <t>2026-03-16T15:38:54</t>
  </si>
  <si>
    <t>浩子</t>
  </si>
  <si>
    <t>ヒロコ</t>
  </si>
  <si>
    <t>飯島　美紗子</t>
  </si>
  <si>
    <t>NP00006459</t>
  </si>
  <si>
    <t>2026-03-18T11:45:28</t>
  </si>
  <si>
    <t>井野</t>
  </si>
  <si>
    <t>真吾</t>
  </si>
  <si>
    <t>イノ</t>
  </si>
  <si>
    <t>シンゴ</t>
  </si>
  <si>
    <t>379-2121</t>
  </si>
  <si>
    <t>小屋原町1004-5</t>
  </si>
  <si>
    <t>井野　歩美</t>
  </si>
  <si>
    <t>NP00006710</t>
  </si>
  <si>
    <t>2026-03-26T22:35:37</t>
  </si>
  <si>
    <t>NP00006643</t>
  </si>
  <si>
    <t>2026-03-26T17:18:18</t>
  </si>
  <si>
    <t>真由美</t>
  </si>
  <si>
    <t>スズキ</t>
  </si>
  <si>
    <t>371-0836</t>
  </si>
  <si>
    <t>江田町75-1</t>
  </si>
  <si>
    <t>TMコーポ205</t>
  </si>
  <si>
    <t>抗体価が低かったが、ワクチンは未接種</t>
  </si>
  <si>
    <t>NP00007003</t>
  </si>
  <si>
    <t>2026-03-30T11:42:03</t>
  </si>
  <si>
    <t>石原</t>
  </si>
  <si>
    <t>美保</t>
  </si>
  <si>
    <t>イシハラ</t>
  </si>
  <si>
    <t>ミホ</t>
  </si>
  <si>
    <t>379-2146</t>
  </si>
  <si>
    <t>公田町433-1</t>
  </si>
  <si>
    <t>NP00006991</t>
  </si>
  <si>
    <t>2026-03-28T22:30:28</t>
  </si>
  <si>
    <t>須藤</t>
  </si>
  <si>
    <t>賢人</t>
  </si>
  <si>
    <t>スドウ</t>
  </si>
  <si>
    <t>ケント</t>
  </si>
  <si>
    <t>371-0014</t>
  </si>
  <si>
    <t>朝日町四丁目５番8号</t>
  </si>
  <si>
    <t>III大嶋レジデンスC202</t>
  </si>
  <si>
    <t>NP00006843</t>
  </si>
  <si>
    <t>2026-03-27T11:57:01</t>
  </si>
  <si>
    <t>島田</t>
  </si>
  <si>
    <t>恵</t>
  </si>
  <si>
    <t>シマダ</t>
  </si>
  <si>
    <t>元総社町1721</t>
  </si>
  <si>
    <t>フルール101</t>
  </si>
  <si>
    <t>島田　幸周</t>
  </si>
  <si>
    <t>68_70_17745801413517968107219361307100.jpg</t>
  </si>
  <si>
    <t>NP00007129</t>
  </si>
  <si>
    <t>2026-03-30T11:43:05</t>
  </si>
  <si>
    <t>雄三</t>
  </si>
  <si>
    <t>ユウゾウ</t>
  </si>
  <si>
    <t>石原　美保</t>
  </si>
  <si>
    <t>NP00007277</t>
  </si>
  <si>
    <t>2026-04-02T18:27:30</t>
  </si>
  <si>
    <t>石田</t>
  </si>
  <si>
    <t>舞佳</t>
  </si>
  <si>
    <t>イシダ</t>
  </si>
  <si>
    <t>マイカ</t>
  </si>
  <si>
    <t>371-0054</t>
  </si>
  <si>
    <t>下細井町175-4</t>
  </si>
  <si>
    <t>NP00007505</t>
  </si>
  <si>
    <t>2026-04-05T12:43:45</t>
  </si>
  <si>
    <t>小暮</t>
  </si>
  <si>
    <t>雄一郎</t>
  </si>
  <si>
    <t>コグレ</t>
  </si>
  <si>
    <t>ユウイチロウ</t>
  </si>
  <si>
    <t>公田町424-7</t>
  </si>
  <si>
    <t>小暮　沙智子</t>
  </si>
  <si>
    <t>NP00007430</t>
  </si>
  <si>
    <t>2026-04-03T17:18:28</t>
  </si>
  <si>
    <t>熊川</t>
  </si>
  <si>
    <t>翔太</t>
  </si>
  <si>
    <t>クマカワ</t>
  </si>
  <si>
    <t>ショウタ</t>
  </si>
  <si>
    <t>総社町総社1232-2</t>
  </si>
  <si>
    <t>熊川　夏海</t>
  </si>
  <si>
    <t>74_70_IMG_5212.jpeg</t>
  </si>
  <si>
    <t>74_50_IMG_5214.jpeg</t>
  </si>
  <si>
    <t>NP00007317</t>
  </si>
  <si>
    <t>2026-04-03T14:19:47</t>
  </si>
  <si>
    <t>諸岡</t>
  </si>
  <si>
    <t>奈々</t>
  </si>
  <si>
    <t>モロオカ</t>
  </si>
  <si>
    <t>ナナ</t>
  </si>
  <si>
    <t>前橋市天川大島町</t>
  </si>
  <si>
    <t>NP00007896</t>
  </si>
  <si>
    <t>2026-04-08T15:44:12</t>
  </si>
  <si>
    <t>今井</t>
  </si>
  <si>
    <t>京子</t>
  </si>
  <si>
    <t>イマイ</t>
  </si>
  <si>
    <t>キョウコ</t>
  </si>
  <si>
    <t>371-0016</t>
  </si>
  <si>
    <t>城東町4丁目21-23</t>
  </si>
  <si>
    <t>フローラルコート201号</t>
  </si>
  <si>
    <t>NP00007760</t>
  </si>
  <si>
    <t>2026-04-07T21:35:10</t>
  </si>
  <si>
    <t>光</t>
  </si>
  <si>
    <t>コウ</t>
  </si>
  <si>
    <t>上小出町2-31-15</t>
  </si>
  <si>
    <t>町田唯千花(0歳児) 町田千枝(妻)</t>
  </si>
  <si>
    <t>77_70_image.jpg</t>
  </si>
  <si>
    <t>NP00007686</t>
  </si>
  <si>
    <t>2026-04-07T17:41:40</t>
  </si>
  <si>
    <t>塚本</t>
  </si>
  <si>
    <t>潤</t>
  </si>
  <si>
    <t>ツカモト</t>
  </si>
  <si>
    <t>ジュン</t>
  </si>
  <si>
    <t>371-0853</t>
  </si>
  <si>
    <t>総社町2-5-2</t>
  </si>
  <si>
    <t>D棟</t>
  </si>
  <si>
    <t>塚本 実歌子</t>
  </si>
  <si>
    <t>76_70_image.jpg</t>
  </si>
  <si>
    <t>NP00007976</t>
  </si>
  <si>
    <t>2026-04-08T15:58:00</t>
  </si>
  <si>
    <t>箱田</t>
  </si>
  <si>
    <t>優</t>
  </si>
  <si>
    <t>ハコダ</t>
  </si>
  <si>
    <t>ユウ</t>
  </si>
  <si>
    <t>元総社町1677番地</t>
  </si>
  <si>
    <t>ルナ・ピエナII101号</t>
  </si>
  <si>
    <t>箱田　冴也子</t>
  </si>
  <si>
    <t>NP00008068</t>
  </si>
  <si>
    <t>2026-04-09T09:07:40</t>
  </si>
  <si>
    <t>西田</t>
  </si>
  <si>
    <t>早紀</t>
  </si>
  <si>
    <t>ニシダ</t>
  </si>
  <si>
    <t>サキ</t>
  </si>
  <si>
    <t>371-0231</t>
  </si>
  <si>
    <t>前橋市堀越町</t>
  </si>
  <si>
    <t>885番地1</t>
  </si>
  <si>
    <t>Licht・Plats 201号</t>
  </si>
  <si>
    <t>NP00008117</t>
  </si>
  <si>
    <t>2026-04-10T13:27:53</t>
  </si>
  <si>
    <t>石渡</t>
  </si>
  <si>
    <t>初菜</t>
  </si>
  <si>
    <t>イシワタ</t>
  </si>
  <si>
    <t>ハツナ</t>
  </si>
  <si>
    <t>371-0116</t>
  </si>
  <si>
    <t>富士見町原之郷733-6</t>
  </si>
  <si>
    <t>風しん抗体検査</t>
  </si>
  <si>
    <t>NP00008280</t>
  </si>
  <si>
    <t>2026-04-10T13:29:51</t>
  </si>
  <si>
    <t>女屋</t>
  </si>
  <si>
    <t>裕</t>
  </si>
  <si>
    <t>オナヤ</t>
  </si>
  <si>
    <t>379-2164</t>
  </si>
  <si>
    <t>東上野町138番地4</t>
  </si>
  <si>
    <t>石渡　初菜</t>
  </si>
  <si>
    <t>NP00008592</t>
  </si>
  <si>
    <t>2026-04-13T11:29:12</t>
  </si>
  <si>
    <t>横山</t>
  </si>
  <si>
    <t>剛</t>
  </si>
  <si>
    <t>ヨコヤマ</t>
  </si>
  <si>
    <t>ツヨシ</t>
  </si>
  <si>
    <t>371-0823</t>
  </si>
  <si>
    <t>川曲町432-1</t>
  </si>
  <si>
    <t>プリーマ301号</t>
  </si>
  <si>
    <t>横山維吹</t>
  </si>
  <si>
    <t>85_70_17760472665843660127501928094501.jpg</t>
  </si>
  <si>
    <t>NP00008410</t>
  </si>
  <si>
    <t>2026-04-10T22:54:03</t>
  </si>
  <si>
    <t>吉田</t>
  </si>
  <si>
    <t>章太</t>
  </si>
  <si>
    <t>ヨシダ</t>
  </si>
  <si>
    <t>371-0056</t>
  </si>
  <si>
    <t>青柳町771-1</t>
  </si>
  <si>
    <t>プチール　102号室</t>
  </si>
  <si>
    <t>吉田　夏希</t>
  </si>
  <si>
    <t>84_52_image.jpg</t>
  </si>
  <si>
    <t>NP00008374</t>
  </si>
  <si>
    <t>2026-04-10T21:05:54</t>
  </si>
  <si>
    <t>渉</t>
  </si>
  <si>
    <t>ワタル</t>
  </si>
  <si>
    <t>元総社町152番地73</t>
  </si>
  <si>
    <t>鈴木　智見</t>
  </si>
  <si>
    <t>NP00008625</t>
  </si>
  <si>
    <t>2026-04-13T13:47:08</t>
  </si>
  <si>
    <t>志賀</t>
  </si>
  <si>
    <t>和幸</t>
  </si>
  <si>
    <t>シガ</t>
  </si>
  <si>
    <t>カズユキ</t>
  </si>
  <si>
    <t>371-0044</t>
  </si>
  <si>
    <t xml:space="preserve">荒牧町 2-33-2 </t>
  </si>
  <si>
    <t>ミルホイールＶ 102</t>
  </si>
  <si>
    <t>志賀 茜</t>
  </si>
  <si>
    <t>NP00008938</t>
  </si>
  <si>
    <t>2026-04-14T12:50:22</t>
  </si>
  <si>
    <t>齋藤</t>
  </si>
  <si>
    <t>愛一郎</t>
  </si>
  <si>
    <t>サイトウ</t>
  </si>
  <si>
    <t>アイイチロウ</t>
  </si>
  <si>
    <t>小屋原町943-1</t>
  </si>
  <si>
    <t>齋藤明香</t>
  </si>
  <si>
    <t>NP00008805</t>
  </si>
  <si>
    <t>2026-04-14T12:47:27</t>
  </si>
  <si>
    <t>明香</t>
  </si>
  <si>
    <t>サヤカ</t>
  </si>
  <si>
    <t>NP00008729</t>
  </si>
  <si>
    <t>2026-04-14T09:17:03</t>
  </si>
  <si>
    <t>佐々木　由香</t>
  </si>
  <si>
    <t>NP00009097</t>
  </si>
  <si>
    <t>2026-04-15T13:37:46</t>
  </si>
  <si>
    <t>土山</t>
  </si>
  <si>
    <t>彩佳</t>
  </si>
  <si>
    <t>ツチヤマ</t>
  </si>
  <si>
    <t>天川原町2-242-5</t>
  </si>
  <si>
    <t>NP00009126</t>
  </si>
  <si>
    <t>2026-04-15T14:35:25</t>
  </si>
  <si>
    <t>西村</t>
  </si>
  <si>
    <t>海人</t>
  </si>
  <si>
    <t>ニシムラ</t>
  </si>
  <si>
    <t>カイト</t>
  </si>
  <si>
    <t>371-0032</t>
  </si>
  <si>
    <t>若宮町1-15-3</t>
  </si>
  <si>
    <t>西村　厚帆</t>
  </si>
  <si>
    <t>NP00009220</t>
  </si>
  <si>
    <t>2026-04-15T16:42:22</t>
  </si>
  <si>
    <t>金井</t>
  </si>
  <si>
    <t>沙和</t>
  </si>
  <si>
    <t>カナイ</t>
  </si>
  <si>
    <t>サワ</t>
  </si>
  <si>
    <t>前橋市上新田町</t>
  </si>
  <si>
    <t>1118-1</t>
  </si>
  <si>
    <t>ラ・プラーサB　202</t>
  </si>
  <si>
    <t>NP00009335</t>
  </si>
  <si>
    <t>2026-04-15T22:42:16</t>
  </si>
  <si>
    <t>池田</t>
  </si>
  <si>
    <t>美咲</t>
  </si>
  <si>
    <t>イケダ</t>
  </si>
  <si>
    <t>ミサ</t>
  </si>
  <si>
    <t>379-2123</t>
  </si>
  <si>
    <t>山王町</t>
  </si>
  <si>
    <t>67ー6</t>
  </si>
  <si>
    <t>93_47_image.jpg</t>
  </si>
  <si>
    <t>93_48_image.jpg</t>
  </si>
  <si>
    <t>NP00009429</t>
  </si>
  <si>
    <t>2026-04-16T23:42:56</t>
  </si>
  <si>
    <t>瑞香</t>
  </si>
  <si>
    <t>ミズカ</t>
  </si>
  <si>
    <t>元総社町1-30-14-205</t>
  </si>
  <si>
    <t>NP00009950</t>
  </si>
  <si>
    <t>2026-04-19T23:28:17</t>
  </si>
  <si>
    <t>北爪</t>
  </si>
  <si>
    <t>大介</t>
  </si>
  <si>
    <t>キタヅメ</t>
  </si>
  <si>
    <t>ダイスケ</t>
  </si>
  <si>
    <t>前橋市茂木町</t>
  </si>
  <si>
    <t>959-5</t>
  </si>
  <si>
    <t>ブレッザ2 202号</t>
  </si>
  <si>
    <t>北爪和歌江</t>
  </si>
  <si>
    <t>NP00009810</t>
  </si>
  <si>
    <t>2026-04-19T22:50:33</t>
  </si>
  <si>
    <t>高坂</t>
  </si>
  <si>
    <t>沙友里</t>
  </si>
  <si>
    <t>コウサカ</t>
  </si>
  <si>
    <t>サユリ</t>
  </si>
  <si>
    <t>元総社町3-2-21</t>
  </si>
  <si>
    <t>ミュールグレースB 203</t>
  </si>
  <si>
    <t>NP00009728</t>
  </si>
  <si>
    <t>2026-04-19T21:06:48</t>
  </si>
  <si>
    <t>大平</t>
  </si>
  <si>
    <t>優香</t>
  </si>
  <si>
    <t>オオヒラ</t>
  </si>
  <si>
    <t>371-0837</t>
  </si>
  <si>
    <t>箱田町32-10</t>
  </si>
  <si>
    <t>97_48_IMG_4425.jpeg</t>
  </si>
  <si>
    <t>NP00009643</t>
  </si>
  <si>
    <t>2026-04-19T21:06:47</t>
  </si>
  <si>
    <t>真也</t>
  </si>
  <si>
    <t>シンヤ</t>
  </si>
  <si>
    <t>大平　優香</t>
  </si>
  <si>
    <t>NP00009505</t>
  </si>
  <si>
    <t>2026-04-17T22:23:15</t>
  </si>
  <si>
    <t>伊織</t>
  </si>
  <si>
    <t>イオリ</t>
  </si>
  <si>
    <t>池田　美咲</t>
  </si>
  <si>
    <t>95_52_image.jpg</t>
  </si>
  <si>
    <t>NP00010428</t>
  </si>
  <si>
    <t>2026-04-22T09:16:35</t>
  </si>
  <si>
    <t>久保村</t>
  </si>
  <si>
    <t>春江</t>
  </si>
  <si>
    <t>クボムラ</t>
  </si>
  <si>
    <t>ハルエ</t>
  </si>
  <si>
    <t>西片貝町２－４２４－２</t>
  </si>
  <si>
    <t>森脇　尚子</t>
  </si>
  <si>
    <t>NP00010343</t>
  </si>
  <si>
    <t>2026-04-22T06:20:16</t>
  </si>
  <si>
    <t>三枝</t>
  </si>
  <si>
    <t>十禾</t>
  </si>
  <si>
    <t>サエグサ</t>
  </si>
  <si>
    <t>トオカ</t>
  </si>
  <si>
    <t>371-0021</t>
  </si>
  <si>
    <t>住吉町1-8-11</t>
  </si>
  <si>
    <t>ナイスシティアリーナ前橋住吉町701</t>
  </si>
  <si>
    <t>三枝　一紅</t>
  </si>
  <si>
    <t>103_70_母子手帳.jpg</t>
  </si>
  <si>
    <t>NP00010294</t>
  </si>
  <si>
    <t>2026-04-22T06:16:41</t>
  </si>
  <si>
    <t>正和</t>
  </si>
  <si>
    <t>マサカズ</t>
  </si>
  <si>
    <t>102_70_母子手帳.jpg</t>
  </si>
  <si>
    <t>NP00010116</t>
  </si>
  <si>
    <t>2026-04-22T06:13:18</t>
  </si>
  <si>
    <t>早紀子</t>
  </si>
  <si>
    <t>サキコ</t>
  </si>
  <si>
    <t>101_70_母子手帳.jpg</t>
  </si>
  <si>
    <t>NP00010089</t>
  </si>
  <si>
    <t>2026-04-21T19:39:32</t>
  </si>
  <si>
    <t>松井</t>
  </si>
  <si>
    <t>春妃</t>
  </si>
  <si>
    <t>マツイ</t>
  </si>
  <si>
    <t>ハルヒ</t>
  </si>
  <si>
    <t>371-0835</t>
  </si>
  <si>
    <t>前箱田町142-2</t>
  </si>
  <si>
    <t>シャトレM202</t>
  </si>
  <si>
    <t>NP00010593</t>
  </si>
  <si>
    <t>2026-04-22T12:00:32</t>
  </si>
  <si>
    <t>丸山</t>
  </si>
  <si>
    <t>明日香</t>
  </si>
  <si>
    <t>マルヤマ</t>
  </si>
  <si>
    <t>アスカ</t>
  </si>
  <si>
    <t>371-0034</t>
  </si>
  <si>
    <t>前橋市昭和町</t>
  </si>
  <si>
    <t>3-18-11</t>
  </si>
  <si>
    <t>昭和町アパートN</t>
  </si>
  <si>
    <t>NP00010943</t>
  </si>
  <si>
    <t>2026-04-22T19:36:43</t>
  </si>
  <si>
    <t>陽大</t>
  </si>
  <si>
    <t>アキヒロ</t>
  </si>
  <si>
    <t>昭和町3-18-11</t>
  </si>
  <si>
    <t>丸山 明日香</t>
  </si>
  <si>
    <t>NP00010851</t>
  </si>
  <si>
    <t>2026-04-22T19:28:27</t>
  </si>
  <si>
    <t>梶田</t>
  </si>
  <si>
    <t>信子</t>
  </si>
  <si>
    <t>カジタ</t>
  </si>
  <si>
    <t>ノブコ</t>
  </si>
  <si>
    <t>379-2152</t>
  </si>
  <si>
    <t>下大島町1222-11</t>
  </si>
  <si>
    <t>梶田　阿弓</t>
  </si>
  <si>
    <t>NP00010796</t>
  </si>
  <si>
    <t>2026-04-22T19:25:31</t>
  </si>
  <si>
    <t>敏治</t>
  </si>
  <si>
    <t>トシハル</t>
  </si>
  <si>
    <t>NP00010689</t>
  </si>
  <si>
    <t>2026-04-22T19:24:51</t>
  </si>
  <si>
    <t>阿弓</t>
  </si>
  <si>
    <t>アユミ</t>
  </si>
  <si>
    <t>NP00011012</t>
  </si>
  <si>
    <t>2026-04-23T16:13:58</t>
  </si>
  <si>
    <t>桑原</t>
  </si>
  <si>
    <t>未来</t>
  </si>
  <si>
    <t>クワバラ</t>
  </si>
  <si>
    <t>ミキ</t>
  </si>
  <si>
    <t>371-0851</t>
  </si>
  <si>
    <t>総社町植野３１９</t>
  </si>
  <si>
    <t>ジェルメ203</t>
  </si>
  <si>
    <t>NP00011160</t>
  </si>
  <si>
    <t>2026-04-23T23:37:02</t>
  </si>
  <si>
    <t>蕗澤</t>
  </si>
  <si>
    <t>鴻太郎</t>
  </si>
  <si>
    <t>フキザワ</t>
  </si>
  <si>
    <t>コウタロウ</t>
  </si>
  <si>
    <t>総社町総社1266-36</t>
  </si>
  <si>
    <t>蕗澤　蒼翔</t>
  </si>
  <si>
    <t>111_70_image.jpg</t>
  </si>
  <si>
    <t>NP00012067</t>
  </si>
  <si>
    <t>2026-04-27T09:18:25</t>
  </si>
  <si>
    <t>渡辺</t>
  </si>
  <si>
    <t>憲太郎</t>
  </si>
  <si>
    <t>ワタナベ</t>
  </si>
  <si>
    <t>ケンタロウ</t>
  </si>
  <si>
    <t>371-0844</t>
  </si>
  <si>
    <t>古市町1-39-5</t>
  </si>
  <si>
    <t>渡辺　早紀</t>
  </si>
  <si>
    <t>120_70_17772490511463464447132250283286.jpg</t>
  </si>
  <si>
    <t>NP00011977</t>
  </si>
  <si>
    <t>2026-04-27T06:16:38</t>
  </si>
  <si>
    <t>川田</t>
  </si>
  <si>
    <t>美紀</t>
  </si>
  <si>
    <t>カワダ</t>
  </si>
  <si>
    <t>371-0215</t>
  </si>
  <si>
    <t>粕川町深津1979-18</t>
  </si>
  <si>
    <t>NP00011820</t>
  </si>
  <si>
    <t>2026-04-26T22:20:11</t>
  </si>
  <si>
    <t>瑛理香</t>
  </si>
  <si>
    <t>エリカ</t>
  </si>
  <si>
    <t>下川町23-2</t>
  </si>
  <si>
    <t>NP00011709</t>
  </si>
  <si>
    <t>2026-04-26T20:22:19</t>
  </si>
  <si>
    <t>金澤</t>
  </si>
  <si>
    <t>綾花</t>
  </si>
  <si>
    <t>カナザワ</t>
  </si>
  <si>
    <t>371-0024</t>
  </si>
  <si>
    <t>表町2-29-30-1604</t>
  </si>
  <si>
    <t>NP00011640</t>
  </si>
  <si>
    <t>2026-04-25T09:29:31</t>
  </si>
  <si>
    <t>絵美</t>
  </si>
  <si>
    <t>モテキ</t>
  </si>
  <si>
    <t>エミ</t>
  </si>
  <si>
    <t>江田町53-10</t>
  </si>
  <si>
    <t>エスポワールセレーノⅡ 203</t>
  </si>
  <si>
    <t>NP00011592</t>
  </si>
  <si>
    <t>2026-04-25T07:47:24</t>
  </si>
  <si>
    <t>ユタカ</t>
  </si>
  <si>
    <t>茂木　絵美</t>
  </si>
  <si>
    <t>NP00011494</t>
  </si>
  <si>
    <t>2026-04-25T07:28:45</t>
  </si>
  <si>
    <t>三浦</t>
  </si>
  <si>
    <t>悠</t>
  </si>
  <si>
    <t>ミウラ</t>
  </si>
  <si>
    <t>城東町3-21-19-1</t>
  </si>
  <si>
    <t>三浦みづき</t>
  </si>
  <si>
    <t>NP00011309</t>
  </si>
  <si>
    <t>2026-04-25T07:22:55</t>
  </si>
  <si>
    <t>みづき</t>
  </si>
  <si>
    <t>ミヅキ</t>
  </si>
  <si>
    <t>NP00011244</t>
  </si>
  <si>
    <t>2026-04-24T20:59:26</t>
  </si>
  <si>
    <t>本山</t>
  </si>
  <si>
    <t>俊</t>
  </si>
  <si>
    <t>モトヤマ</t>
  </si>
  <si>
    <t>シュン</t>
  </si>
  <si>
    <t>幸塚町71-4</t>
  </si>
  <si>
    <t>本山　彩乃</t>
  </si>
  <si>
    <t>112_70_image.jpg</t>
  </si>
  <si>
    <t>112_50_image.jpg</t>
  </si>
  <si>
    <t>NP00012176</t>
  </si>
  <si>
    <t>2026-04-28T13:17:30</t>
  </si>
  <si>
    <t>石崎</t>
  </si>
  <si>
    <t>雅英</t>
  </si>
  <si>
    <t>イシザキ</t>
  </si>
  <si>
    <t>マサヒデ</t>
  </si>
  <si>
    <t>城東町4-25-6</t>
  </si>
  <si>
    <t>梅澤 希衣</t>
  </si>
  <si>
    <t>NP00012219</t>
  </si>
  <si>
    <t>2026-04-28T13:30:12</t>
  </si>
  <si>
    <t>芳美</t>
  </si>
  <si>
    <t>ヨシミ</t>
  </si>
  <si>
    <t>NP00012502</t>
  </si>
  <si>
    <t>2026-04-28T15:39:52</t>
  </si>
  <si>
    <t>雅代</t>
  </si>
  <si>
    <t>マサヨ</t>
  </si>
  <si>
    <t>371-0812</t>
  </si>
  <si>
    <t>広瀬町</t>
  </si>
  <si>
    <t>2-29-75k 203</t>
  </si>
  <si>
    <t>NP00012495</t>
  </si>
  <si>
    <t>2026-04-28T15:35:58</t>
  </si>
  <si>
    <t>雄一</t>
  </si>
  <si>
    <t>ユウイチ</t>
  </si>
  <si>
    <t xml:space="preserve">広瀬町2-29-3  </t>
  </si>
  <si>
    <t>75K  303号室</t>
  </si>
  <si>
    <t>小林　雅代</t>
  </si>
  <si>
    <t>NP00012322</t>
  </si>
  <si>
    <t>2026-04-28T15:04:20</t>
  </si>
  <si>
    <t>中林</t>
  </si>
  <si>
    <t>明日美</t>
  </si>
  <si>
    <t>ナカバヤシ</t>
  </si>
  <si>
    <t>アスミ</t>
  </si>
  <si>
    <t>379-2145</t>
  </si>
  <si>
    <t>横手町247-2</t>
  </si>
  <si>
    <t>NP00012611</t>
  </si>
  <si>
    <t>2026-04-28T16:36:42</t>
  </si>
  <si>
    <t>亮介</t>
  </si>
  <si>
    <t>リョウスケ</t>
  </si>
  <si>
    <t>379-2244</t>
  </si>
  <si>
    <t>前橋市下川町</t>
  </si>
  <si>
    <t>阿部瑛理香</t>
  </si>
  <si>
    <t>NP00012752</t>
  </si>
  <si>
    <t>2026-04-30T09:07:03</t>
  </si>
  <si>
    <t>中沢</t>
  </si>
  <si>
    <t>知美</t>
  </si>
  <si>
    <t>ナカザワ</t>
  </si>
  <si>
    <t>トモミ</t>
  </si>
  <si>
    <t>北代田町359-7</t>
  </si>
  <si>
    <t>抗体検査申請件数</t>
  </si>
  <si>
    <t>*2026-0</t>
  </si>
  <si>
    <t>修正</t>
  </si>
  <si>
    <t>修正した理由</t>
  </si>
  <si>
    <t>2025-4*</t>
  </si>
  <si>
    <t>４月</t>
  </si>
  <si>
    <t>月平均申請数</t>
  </si>
  <si>
    <t>2025-5*</t>
  </si>
  <si>
    <t>５月</t>
  </si>
  <si>
    <t>年間予想申請数</t>
  </si>
  <si>
    <t>2025-6*</t>
  </si>
  <si>
    <t>６月</t>
  </si>
  <si>
    <t>2025-7*</t>
  </si>
  <si>
    <t>７月</t>
  </si>
  <si>
    <t>2025-8*</t>
  </si>
  <si>
    <t>８月</t>
  </si>
  <si>
    <t>AK列=ない又はわからない（結果不明）</t>
  </si>
  <si>
    <t>AL列=ない又はわからない（結果不明）</t>
  </si>
  <si>
    <t>2025-9*</t>
  </si>
  <si>
    <t>９月</t>
  </si>
  <si>
    <t>AN列=ない又はわからない（結果不明）</t>
  </si>
  <si>
    <t>AO列及びAR列=ない又はわからない（結果不明）</t>
  </si>
  <si>
    <t>2025-10*</t>
  </si>
  <si>
    <t>１０月</t>
  </si>
  <si>
    <t>AR列=ない又はわからない（結果不明）、AP列＝抗体値が低かった</t>
  </si>
  <si>
    <t>AS列=抗体価が低く、ワクチンを接種した</t>
  </si>
  <si>
    <t>2025-11*</t>
  </si>
  <si>
    <t>１１月</t>
  </si>
  <si>
    <t>AQ列=抗体価が低かった、AR列=ない又はわからない（結果不明）</t>
  </si>
  <si>
    <t>2025-12*</t>
  </si>
  <si>
    <t>１２月</t>
  </si>
  <si>
    <t>2026-01*</t>
  </si>
  <si>
    <t>１月</t>
  </si>
  <si>
    <t>2026-02*</t>
  </si>
  <si>
    <t>２月</t>
  </si>
  <si>
    <t>FAXで受け付けたため1件追加、電話で風しんを断ったため1件マイナス</t>
  </si>
  <si>
    <t>2026-03*</t>
  </si>
  <si>
    <t>３月</t>
  </si>
  <si>
    <t>No71麻しん接種歴2回あり、1件マイナス</t>
  </si>
  <si>
    <t>計</t>
  </si>
  <si>
    <t>※申請書上では検査可能または不可能であった検査を、口頭確認等で実施するまたはしないことになった場合は修正に「+１」「−１」を入力。</t>
  </si>
  <si>
    <t>　併せて、備考にその理由を記入</t>
  </si>
  <si>
    <t>※R8.4月〜数カ月は、Excelと手、両方で計算し確認</t>
  </si>
  <si>
    <t>※「貼り付け」シートに申請者は全員貼り付け。対象外となり発券しなかった人はグレーで塗りつぶし。</t>
  </si>
  <si>
    <t>76（ワクチン2回）、92（妊娠中のため）、93（ワクチン1回産後1回）、95（ワクチン2回）対象外、103（2歳のため母に連絡し、受検無しで了承）</t>
  </si>
  <si>
    <t>76、92、93、95対象外</t>
  </si>
  <si>
    <t>使用上の注意点</t>
  </si>
  <si>
    <t>年度切り替え方法</t>
  </si>
  <si>
    <t>1️⃣</t>
  </si>
  <si>
    <t>シートをコピーし、シート名を新しい年度にする</t>
  </si>
  <si>
    <t>2️⃣</t>
  </si>
  <si>
    <t>右のセルの年号を新しい年度に変える</t>
  </si>
  <si>
    <t>3️⃣</t>
  </si>
  <si>
    <t>D列、G列の修正、E列、H列の修正した理由のセルを削除</t>
  </si>
  <si>
    <t>*風しん*</t>
  </si>
  <si>
    <t>*麻しん*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</si>
</sst>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30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</font>
    <font>
      <strike/>
      <sz val="12"/>
      <color rgb="FFFF0000"/>
      <name val="ＭＳ 明朝"/>
    </font>
    <font>
      <sz val="12"/>
      <color rgb="FFFF0000"/>
      <name val="ＭＳ 明朝"/>
    </font>
    <font>
      <sz val="12"/>
      <color theme="1"/>
      <name val="ＭＳ 明朝"/>
    </font>
    <font>
      <sz val="10"/>
      <color rgb="FF000000"/>
      <name val="ＭＳ 明朝"/>
    </font>
    <font>
      <strike/>
      <sz val="10"/>
      <color rgb="FFFF0000"/>
      <name val="ＭＳ 明朝"/>
    </font>
    <font>
      <sz val="10"/>
      <color rgb="FFFF0000"/>
      <name val="ＭＳ 明朝"/>
    </font>
    <font>
      <sz val="10"/>
      <color theme="1"/>
      <name val="ＭＳ 明朝"/>
    </font>
    <font>
      <sz val="12"/>
      <color rgb="FF0070C0"/>
      <name val="ＭＳ 明朝"/>
    </font>
    <font>
      <b/>
      <u/>
      <sz val="12"/>
      <color rgb="FF0070C0"/>
      <name val="ＭＳ 明朝"/>
    </font>
    <font>
      <sz val="8"/>
      <color rgb="FF000000"/>
      <name val="ＭＳ 明朝"/>
    </font>
    <font>
      <u/>
      <sz val="8"/>
      <color rgb="FF000000"/>
      <name val="ＭＳ 明朝"/>
    </font>
    <font>
      <sz val="16"/>
      <color theme="1"/>
      <name val="ＭＳ 明朝"/>
      <family val="1"/>
      <charset val="128"/>
    </font>
    <font>
      <sz val="11"/>
      <color rgb="FF242424"/>
      <name val="Yu Gothic"/>
      <charset val="1"/>
    </font>
    <font>
      <sz val="11"/>
      <color rgb="FF000000"/>
      <name val="游ゴシック"/>
      <charset val="1"/>
    </font>
    <font>
      <sz val="12"/>
      <color rgb="FF000000"/>
      <name val="ＭＳ 明朝"/>
      <charset val="1"/>
    </font>
    <font>
      <sz val="11"/>
      <color rgb="FF000000"/>
      <name val="Consolas, Monaco, Menlo, Courie"/>
    </font>
    <font>
      <b/>
      <sz val="11"/>
      <color rgb="FFFF0000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1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hair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>
      <alignment vertical="center"/>
    </xf>
  </cellStyleXfs>
  <cellXfs count="3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7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62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 wrapText="1"/>
    </xf>
    <xf numFmtId="0" fontId="3" fillId="0" borderId="64" xfId="0" applyFont="1" applyBorder="1" applyAlignment="1">
      <alignment horizontal="left" vertical="center" wrapText="1"/>
    </xf>
    <xf numFmtId="0" fontId="8" fillId="0" borderId="49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77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left" vertical="center" wrapText="1"/>
    </xf>
    <xf numFmtId="0" fontId="8" fillId="0" borderId="77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51" xfId="0" applyFont="1" applyBorder="1" applyAlignment="1">
      <alignment horizontal="center" vertical="center"/>
    </xf>
    <xf numFmtId="0" fontId="8" fillId="0" borderId="57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8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67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75" xfId="0" applyFont="1" applyBorder="1" applyAlignment="1">
      <alignment horizontal="left" vertical="center"/>
    </xf>
    <xf numFmtId="0" fontId="8" fillId="0" borderId="14" xfId="0" applyFont="1" applyBorder="1">
      <alignment vertical="center"/>
    </xf>
    <xf numFmtId="0" fontId="3" fillId="0" borderId="99" xfId="0" applyFont="1" applyBorder="1" applyAlignment="1">
      <alignment horizontal="center" vertical="center"/>
    </xf>
    <xf numFmtId="0" fontId="8" fillId="0" borderId="73" xfId="0" applyFont="1" applyBorder="1">
      <alignment vertical="center"/>
    </xf>
    <xf numFmtId="0" fontId="8" fillId="0" borderId="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4" fillId="0" borderId="81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11" fillId="0" borderId="89" xfId="0" applyFont="1" applyBorder="1">
      <alignment vertical="center"/>
    </xf>
    <xf numFmtId="0" fontId="20" fillId="0" borderId="0" xfId="0" applyFont="1">
      <alignment vertical="center"/>
    </xf>
    <xf numFmtId="0" fontId="23" fillId="0" borderId="6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176" fontId="1" fillId="0" borderId="0" xfId="0" applyNumberFormat="1" applyFont="1">
      <alignment vertical="center"/>
    </xf>
    <xf numFmtId="0" fontId="1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0" xfId="0" applyAlignment="1"/>
    <xf numFmtId="0" fontId="0" fillId="0" borderId="118" xfId="0" applyBorder="1">
      <alignment vertical="center"/>
    </xf>
    <xf numFmtId="17" fontId="0" fillId="0" borderId="0" xfId="0" applyNumberFormat="1" applyAlignment="1"/>
    <xf numFmtId="0" fontId="0" fillId="0" borderId="108" xfId="0" applyBorder="1" applyAlignment="1"/>
    <xf numFmtId="0" fontId="0" fillId="0" borderId="108" xfId="0" applyBorder="1">
      <alignment vertical="center"/>
    </xf>
    <xf numFmtId="0" fontId="0" fillId="5" borderId="108" xfId="0" applyFill="1" applyBorder="1" applyAlignment="1">
      <alignment horizontal="center"/>
    </xf>
    <xf numFmtId="0" fontId="0" fillId="6" borderId="108" xfId="0" applyFill="1" applyBorder="1" applyAlignment="1">
      <alignment horizontal="center"/>
    </xf>
    <xf numFmtId="0" fontId="0" fillId="6" borderId="0" xfId="0" applyFill="1" applyAlignment="1"/>
    <xf numFmtId="0" fontId="0" fillId="5" borderId="0" xfId="0" applyFill="1" applyAlignment="1"/>
    <xf numFmtId="0" fontId="0" fillId="7" borderId="0" xfId="0" applyFill="1">
      <alignment vertical="center"/>
    </xf>
    <xf numFmtId="0" fontId="25" fillId="0" borderId="0" xfId="0" applyFont="1">
      <alignment vertical="center"/>
    </xf>
    <xf numFmtId="0" fontId="28" fillId="0" borderId="108" xfId="0" applyFont="1" applyBorder="1" applyAlignment="1"/>
    <xf numFmtId="14" fontId="0" fillId="7" borderId="0" xfId="0" applyNumberFormat="1" applyFill="1">
      <alignment vertical="center"/>
    </xf>
    <xf numFmtId="0" fontId="29" fillId="0" borderId="0" xfId="0" applyFont="1" applyAlignment="1">
      <alignment horizontal="left"/>
    </xf>
    <xf numFmtId="0" fontId="0" fillId="8" borderId="0" xfId="0" applyFill="1">
      <alignment vertical="center"/>
    </xf>
    <xf numFmtId="14" fontId="0" fillId="8" borderId="0" xfId="0" applyNumberFormat="1" applyFill="1">
      <alignment vertical="center"/>
    </xf>
    <xf numFmtId="56" fontId="0" fillId="0" borderId="0" xfId="0" applyNumberFormat="1">
      <alignment vertical="center"/>
    </xf>
    <xf numFmtId="0" fontId="0" fillId="0" borderId="117" xfId="0" applyBorder="1" applyAlignment="1">
      <alignment horizontal="left" vertical="center"/>
    </xf>
    <xf numFmtId="0" fontId="0" fillId="0" borderId="109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0" fillId="0" borderId="109" xfId="0" applyBorder="1" applyAlignment="1">
      <alignment horizontal="left" vertical="center"/>
    </xf>
    <xf numFmtId="0" fontId="0" fillId="0" borderId="116" xfId="0" applyBorder="1" applyAlignment="1">
      <alignment horizontal="left" vertical="center"/>
    </xf>
    <xf numFmtId="0" fontId="0" fillId="0" borderId="111" xfId="0" applyBorder="1" applyAlignment="1">
      <alignment horizontal="left" vertical="center"/>
    </xf>
    <xf numFmtId="0" fontId="0" fillId="0" borderId="110" xfId="0" applyBorder="1" applyAlignment="1">
      <alignment horizontal="left" vertical="center"/>
    </xf>
    <xf numFmtId="0" fontId="0" fillId="0" borderId="112" xfId="0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68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64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/>
    </xf>
    <xf numFmtId="0" fontId="15" fillId="0" borderId="49" xfId="0" applyFont="1" applyBorder="1" applyAlignment="1">
      <alignment horizontal="left" vertical="center" wrapText="1"/>
    </xf>
    <xf numFmtId="0" fontId="3" fillId="0" borderId="76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left" vertical="center" wrapText="1"/>
    </xf>
    <xf numFmtId="0" fontId="4" fillId="0" borderId="77" xfId="0" applyFont="1" applyBorder="1" applyAlignment="1">
      <alignment horizontal="left" vertical="center" wrapText="1"/>
    </xf>
    <xf numFmtId="0" fontId="4" fillId="0" borderId="78" xfId="0" applyFont="1" applyBorder="1" applyAlignment="1">
      <alignment horizontal="left" vertical="center" wrapText="1"/>
    </xf>
    <xf numFmtId="0" fontId="4" fillId="0" borderId="95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center" wrapText="1"/>
    </xf>
    <xf numFmtId="0" fontId="4" fillId="0" borderId="94" xfId="0" applyFont="1" applyBorder="1" applyAlignment="1">
      <alignment horizontal="left" vertical="center" wrapText="1"/>
    </xf>
    <xf numFmtId="0" fontId="4" fillId="0" borderId="69" xfId="0" applyFont="1" applyBorder="1" applyAlignment="1">
      <alignment horizontal="left" vertical="center" wrapText="1"/>
    </xf>
    <xf numFmtId="0" fontId="4" fillId="0" borderId="74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79" xfId="0" applyFont="1" applyBorder="1" applyAlignment="1">
      <alignment horizontal="left" vertical="center"/>
    </xf>
    <xf numFmtId="0" fontId="4" fillId="0" borderId="86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7" fillId="3" borderId="9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00" xfId="0" applyFont="1" applyBorder="1" applyAlignment="1">
      <alignment horizontal="left" vertical="center"/>
    </xf>
    <xf numFmtId="0" fontId="3" fillId="0" borderId="101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3" borderId="88" xfId="0" applyFont="1" applyFill="1" applyBorder="1" applyAlignment="1">
      <alignment horizontal="center" vertical="center"/>
    </xf>
    <xf numFmtId="0" fontId="3" fillId="3" borderId="97" xfId="0" applyFont="1" applyFill="1" applyBorder="1" applyAlignment="1">
      <alignment horizontal="center" vertical="center"/>
    </xf>
    <xf numFmtId="0" fontId="3" fillId="3" borderId="8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9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9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5" xfId="0" applyFont="1" applyFill="1" applyBorder="1" applyAlignment="1">
      <alignment horizontal="center" vertical="center" wrapText="1"/>
    </xf>
    <xf numFmtId="0" fontId="4" fillId="3" borderId="83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92" xfId="0" applyFont="1" applyBorder="1" applyAlignment="1">
      <alignment horizontal="left" vertical="center" wrapText="1"/>
    </xf>
    <xf numFmtId="0" fontId="4" fillId="0" borderId="93" xfId="0" applyFont="1" applyBorder="1" applyAlignment="1">
      <alignment horizontal="left" vertical="center" wrapText="1"/>
    </xf>
    <xf numFmtId="0" fontId="3" fillId="2" borderId="9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2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3" fillId="2" borderId="103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04" xfId="0" applyFont="1" applyFill="1" applyBorder="1" applyAlignment="1">
      <alignment horizontal="center" vertical="center"/>
    </xf>
    <xf numFmtId="0" fontId="3" fillId="3" borderId="83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 textRotation="255"/>
    </xf>
    <xf numFmtId="0" fontId="8" fillId="0" borderId="51" xfId="0" applyFont="1" applyBorder="1" applyAlignment="1">
      <alignment horizontal="center" vertical="center"/>
    </xf>
    <xf numFmtId="0" fontId="19" fillId="0" borderId="105" xfId="0" applyFont="1" applyBorder="1" applyAlignment="1">
      <alignment horizontal="left" vertical="center" wrapText="1"/>
    </xf>
    <xf numFmtId="0" fontId="4" fillId="0" borderId="90" xfId="0" applyFont="1" applyBorder="1" applyAlignment="1">
      <alignment horizontal="left" vertical="center"/>
    </xf>
    <xf numFmtId="0" fontId="4" fillId="0" borderId="91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104" xfId="0" applyFont="1" applyBorder="1" applyAlignment="1">
      <alignment horizontal="center" vertical="top"/>
    </xf>
    <xf numFmtId="0" fontId="7" fillId="0" borderId="83" xfId="0" applyFont="1" applyBorder="1" applyAlignment="1">
      <alignment horizontal="center" vertical="top"/>
    </xf>
    <xf numFmtId="0" fontId="7" fillId="0" borderId="106" xfId="0" applyFont="1" applyBorder="1" applyAlignment="1">
      <alignment horizontal="center" vertical="top"/>
    </xf>
    <xf numFmtId="0" fontId="3" fillId="0" borderId="7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104" xfId="0" applyFont="1" applyBorder="1" applyAlignment="1">
      <alignment horizontal="right" vertical="center"/>
    </xf>
    <xf numFmtId="0" fontId="3" fillId="0" borderId="83" xfId="0" applyFont="1" applyBorder="1" applyAlignment="1">
      <alignment horizontal="right" vertical="center"/>
    </xf>
    <xf numFmtId="0" fontId="3" fillId="0" borderId="84" xfId="0" applyFont="1" applyBorder="1" applyAlignment="1">
      <alignment horizontal="right" vertical="center"/>
    </xf>
    <xf numFmtId="0" fontId="7" fillId="0" borderId="30" xfId="0" applyFont="1" applyBorder="1" applyAlignment="1">
      <alignment horizontal="left" vertical="top"/>
    </xf>
    <xf numFmtId="0" fontId="3" fillId="0" borderId="9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left" vertical="center" wrapText="1"/>
    </xf>
    <xf numFmtId="0" fontId="4" fillId="0" borderId="83" xfId="0" applyFont="1" applyBorder="1" applyAlignment="1">
      <alignment horizontal="left" vertical="center"/>
    </xf>
    <xf numFmtId="0" fontId="4" fillId="0" borderId="8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4" fillId="0" borderId="49" xfId="0" applyFont="1" applyBorder="1" applyAlignment="1">
      <alignment horizontal="left" vertical="center" wrapText="1"/>
    </xf>
    <xf numFmtId="0" fontId="0" fillId="3" borderId="108" xfId="0" applyFill="1" applyBorder="1" applyAlignment="1">
      <alignment horizontal="center" vertical="center"/>
    </xf>
    <xf numFmtId="0" fontId="0" fillId="0" borderId="108" xfId="0" applyBorder="1" applyAlignment="1">
      <alignment horizontal="left" vertical="center"/>
    </xf>
    <xf numFmtId="0" fontId="0" fillId="0" borderId="108" xfId="0" applyBorder="1" applyAlignment="1">
      <alignment horizontal="left" vertical="center" wrapText="1"/>
    </xf>
    <xf numFmtId="0" fontId="3" fillId="0" borderId="108" xfId="0" applyFont="1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24" fillId="0" borderId="5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0" fontId="24" fillId="0" borderId="59" xfId="0" applyFont="1" applyBorder="1" applyAlignment="1">
      <alignment horizontal="left" vertical="center"/>
    </xf>
    <xf numFmtId="0" fontId="24" fillId="0" borderId="60" xfId="0" applyFont="1" applyBorder="1" applyAlignment="1">
      <alignment horizontal="left" vertical="center"/>
    </xf>
    <xf numFmtId="0" fontId="25" fillId="0" borderId="108" xfId="0" applyFont="1" applyBorder="1" applyAlignment="1">
      <alignment horizontal="center" vertical="center"/>
    </xf>
    <xf numFmtId="0" fontId="26" fillId="0" borderId="108" xfId="0" applyFont="1" applyBorder="1" applyAlignment="1">
      <alignment horizontal="left" vertical="center"/>
    </xf>
    <xf numFmtId="0" fontId="0" fillId="4" borderId="0" xfId="0" applyFill="1" applyAlignment="1">
      <alignment horizontal="center"/>
    </xf>
  </cellXfs>
  <cellStyles count="1">
    <cellStyle name="標準" xfId="0" builtinId="0"/>
  </cellStyles>
  <dxfs count="3">
    <dxf>
      <font>
        <color theme="1"/>
      </font>
      <fill>
        <patternFill patternType="solid">
          <bgColor theme="1" tint="0.249977111117893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6"/>
  <sheetViews>
    <sheetView view="pageBreakPreview" topLeftCell="A10" zoomScale="115" zoomScaleNormal="70" zoomScaleSheetLayoutView="115" workbookViewId="0">
      <selection activeCell="C16" sqref="A16:XFD16"/>
    </sheetView>
  </sheetViews>
  <sheetFormatPr defaultRowHeight="13.5"/>
  <cols>
    <col min="1" max="4" width="5.375" style="1" customWidth="1"/>
    <col min="5" max="6" width="3" style="1" customWidth="1"/>
    <col min="7" max="16" width="5.375" style="1" customWidth="1"/>
    <col min="17" max="16384" width="9" style="1"/>
  </cols>
  <sheetData>
    <row r="1" spans="1:18" ht="23.25" customHeight="1">
      <c r="H1" s="9"/>
      <c r="I1" s="9"/>
      <c r="J1" s="9"/>
      <c r="K1" s="9"/>
      <c r="L1" s="112" t="s">
        <v>0</v>
      </c>
      <c r="M1" s="112"/>
      <c r="N1" s="112"/>
      <c r="O1" s="112"/>
      <c r="P1" s="112"/>
    </row>
    <row r="2" spans="1:18" ht="23.25" customHeight="1">
      <c r="A2" s="10" t="s">
        <v>1</v>
      </c>
      <c r="H2" s="9"/>
      <c r="I2" s="9"/>
      <c r="J2" s="9"/>
      <c r="K2" s="9"/>
      <c r="L2" s="9"/>
      <c r="M2" s="9"/>
      <c r="N2" s="9"/>
      <c r="O2" s="9"/>
    </row>
    <row r="3" spans="1:18" ht="23.25" customHeight="1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1:18" s="2" customFormat="1" ht="23.25" customHeight="1" thickBot="1">
      <c r="A4" s="2" t="s">
        <v>3</v>
      </c>
      <c r="H4" s="7"/>
      <c r="I4" s="7"/>
      <c r="J4" s="7"/>
      <c r="K4" s="7"/>
      <c r="L4" s="7"/>
      <c r="M4" s="7"/>
      <c r="N4" s="7"/>
      <c r="O4" s="7"/>
    </row>
    <row r="5" spans="1:18" s="2" customFormat="1" ht="17.25" customHeight="1">
      <c r="A5" s="113" t="s">
        <v>4</v>
      </c>
      <c r="B5" s="114"/>
      <c r="C5" s="115"/>
      <c r="D5" s="115"/>
      <c r="E5" s="115"/>
      <c r="F5" s="115"/>
      <c r="G5" s="115"/>
      <c r="H5" s="115"/>
      <c r="I5" s="115"/>
      <c r="J5" s="116" t="s">
        <v>5</v>
      </c>
      <c r="K5" s="117"/>
      <c r="L5" s="120" t="s">
        <v>6</v>
      </c>
      <c r="M5" s="120"/>
      <c r="N5" s="120"/>
      <c r="O5" s="120"/>
      <c r="P5" s="121"/>
    </row>
    <row r="6" spans="1:18" s="2" customFormat="1" ht="35.25" customHeight="1">
      <c r="A6" s="122" t="s">
        <v>7</v>
      </c>
      <c r="B6" s="123"/>
      <c r="C6" s="124"/>
      <c r="D6" s="124"/>
      <c r="E6" s="124"/>
      <c r="F6" s="124"/>
      <c r="G6" s="124"/>
      <c r="H6" s="124"/>
      <c r="I6" s="124"/>
      <c r="J6" s="118"/>
      <c r="K6" s="119"/>
      <c r="L6" s="125" t="s">
        <v>8</v>
      </c>
      <c r="M6" s="126"/>
      <c r="N6" s="126"/>
      <c r="O6" s="126"/>
      <c r="P6" s="127"/>
    </row>
    <row r="7" spans="1:18" s="2" customFormat="1" ht="18" customHeight="1">
      <c r="A7" s="129" t="s">
        <v>9</v>
      </c>
      <c r="B7" s="130"/>
      <c r="C7" s="131" t="s">
        <v>10</v>
      </c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3"/>
    </row>
    <row r="8" spans="1:18" s="2" customFormat="1" ht="33" customHeight="1">
      <c r="A8" s="129"/>
      <c r="B8" s="130"/>
      <c r="C8" s="102" t="s">
        <v>11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3"/>
    </row>
    <row r="9" spans="1:18" s="2" customFormat="1" ht="23.25" customHeight="1">
      <c r="A9" s="104" t="s">
        <v>12</v>
      </c>
      <c r="B9" s="105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9"/>
    </row>
    <row r="10" spans="1:18" s="2" customFormat="1" ht="23.25" customHeight="1" thickBot="1">
      <c r="A10" s="106"/>
      <c r="B10" s="107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1"/>
    </row>
    <row r="11" spans="1:18" s="2" customFormat="1" ht="21.95" customHeight="1" thickTop="1">
      <c r="A11" s="171" t="s">
        <v>13</v>
      </c>
      <c r="B11" s="172"/>
      <c r="C11" s="152" t="s">
        <v>14</v>
      </c>
      <c r="D11" s="153"/>
      <c r="E11" s="153"/>
      <c r="F11" s="153"/>
      <c r="G11" s="153"/>
      <c r="H11" s="153"/>
      <c r="I11" s="153"/>
      <c r="J11" s="153"/>
      <c r="K11" s="153"/>
      <c r="L11" s="152" t="s">
        <v>15</v>
      </c>
      <c r="M11" s="153"/>
      <c r="N11" s="153"/>
      <c r="O11" s="153"/>
      <c r="P11" s="188"/>
    </row>
    <row r="12" spans="1:18" s="2" customFormat="1" ht="21.95" customHeight="1">
      <c r="A12" s="234" t="s">
        <v>16</v>
      </c>
      <c r="B12" s="235"/>
      <c r="C12" s="17" t="s">
        <v>17</v>
      </c>
      <c r="D12" s="165" t="s">
        <v>18</v>
      </c>
      <c r="E12" s="165"/>
      <c r="F12" s="165"/>
      <c r="G12" s="165"/>
      <c r="H12" s="165"/>
      <c r="I12" s="165"/>
      <c r="J12" s="165"/>
      <c r="K12" s="166"/>
      <c r="L12" s="189" t="s">
        <v>19</v>
      </c>
      <c r="M12" s="190"/>
      <c r="N12" s="190"/>
      <c r="O12" s="190"/>
      <c r="P12" s="191"/>
    </row>
    <row r="13" spans="1:18" s="2" customFormat="1" ht="21.95" customHeight="1">
      <c r="A13" s="236"/>
      <c r="B13" s="237"/>
      <c r="C13" s="18" t="s">
        <v>17</v>
      </c>
      <c r="D13" s="163" t="s">
        <v>20</v>
      </c>
      <c r="E13" s="163"/>
      <c r="F13" s="163"/>
      <c r="G13" s="163"/>
      <c r="H13" s="163"/>
      <c r="I13" s="163"/>
      <c r="J13" s="163"/>
      <c r="K13" s="164"/>
      <c r="L13" s="154" t="s">
        <v>19</v>
      </c>
      <c r="M13" s="155"/>
      <c r="N13" s="155"/>
      <c r="O13" s="155"/>
      <c r="P13" s="156"/>
    </row>
    <row r="14" spans="1:18" s="2" customFormat="1" ht="21.95" customHeight="1">
      <c r="A14" s="236"/>
      <c r="B14" s="237"/>
      <c r="C14" s="18" t="s">
        <v>17</v>
      </c>
      <c r="D14" s="163" t="s">
        <v>21</v>
      </c>
      <c r="E14" s="163"/>
      <c r="F14" s="163"/>
      <c r="G14" s="163"/>
      <c r="H14" s="163"/>
      <c r="I14" s="163"/>
      <c r="J14" s="163"/>
      <c r="K14" s="164"/>
      <c r="L14" s="154" t="s">
        <v>22</v>
      </c>
      <c r="M14" s="155"/>
      <c r="N14" s="155"/>
      <c r="O14" s="155"/>
      <c r="P14" s="156"/>
    </row>
    <row r="15" spans="1:18" s="2" customFormat="1" ht="21.95" customHeight="1">
      <c r="A15" s="236"/>
      <c r="B15" s="237"/>
      <c r="C15" s="39" t="s">
        <v>17</v>
      </c>
      <c r="D15" s="167" t="s">
        <v>23</v>
      </c>
      <c r="E15" s="167"/>
      <c r="F15" s="167"/>
      <c r="G15" s="167"/>
      <c r="H15" s="167"/>
      <c r="I15" s="167"/>
      <c r="J15" s="167"/>
      <c r="K15" s="168"/>
      <c r="L15" s="157" t="s">
        <v>22</v>
      </c>
      <c r="M15" s="158"/>
      <c r="N15" s="158"/>
      <c r="O15" s="158"/>
      <c r="P15" s="159"/>
      <c r="R15" s="41"/>
    </row>
    <row r="16" spans="1:18" s="2" customFormat="1" ht="21.95" customHeight="1">
      <c r="A16" s="53"/>
      <c r="B16" s="52"/>
      <c r="C16" s="54"/>
      <c r="D16" s="55"/>
      <c r="E16" s="55"/>
      <c r="F16" s="55"/>
      <c r="G16" s="55"/>
      <c r="H16" s="55"/>
      <c r="I16" s="55"/>
      <c r="J16" s="55"/>
      <c r="K16" s="56"/>
      <c r="L16" s="57"/>
      <c r="M16" s="22"/>
      <c r="N16" s="22"/>
      <c r="O16" s="22"/>
      <c r="P16" s="58"/>
    </row>
    <row r="17" spans="1:18" s="2" customFormat="1" ht="21.95" customHeight="1">
      <c r="A17" s="53"/>
      <c r="B17" s="52"/>
      <c r="C17" s="54"/>
      <c r="D17" s="55"/>
      <c r="E17" s="55"/>
      <c r="F17" s="55"/>
      <c r="G17" s="55"/>
      <c r="H17" s="55"/>
      <c r="I17" s="55"/>
      <c r="J17" s="55"/>
      <c r="K17" s="56"/>
      <c r="L17" s="57"/>
      <c r="M17" s="22"/>
      <c r="N17" s="22"/>
      <c r="O17" s="22"/>
      <c r="P17" s="58"/>
    </row>
    <row r="18" spans="1:18" s="2" customFormat="1" ht="21.95" customHeight="1">
      <c r="A18" s="238" t="s">
        <v>24</v>
      </c>
      <c r="B18" s="239"/>
      <c r="C18" s="40" t="s">
        <v>17</v>
      </c>
      <c r="D18" s="169" t="s">
        <v>18</v>
      </c>
      <c r="E18" s="169"/>
      <c r="F18" s="169"/>
      <c r="G18" s="169"/>
      <c r="H18" s="169"/>
      <c r="I18" s="169"/>
      <c r="J18" s="169"/>
      <c r="K18" s="170"/>
      <c r="L18" s="160" t="s">
        <v>19</v>
      </c>
      <c r="M18" s="161"/>
      <c r="N18" s="161"/>
      <c r="O18" s="161"/>
      <c r="P18" s="162"/>
    </row>
    <row r="19" spans="1:18" s="2" customFormat="1" ht="21.95" customHeight="1">
      <c r="A19" s="236"/>
      <c r="B19" s="237"/>
      <c r="C19" s="18" t="s">
        <v>17</v>
      </c>
      <c r="D19" s="163" t="s">
        <v>20</v>
      </c>
      <c r="E19" s="163"/>
      <c r="F19" s="163"/>
      <c r="G19" s="163"/>
      <c r="H19" s="163"/>
      <c r="I19" s="163"/>
      <c r="J19" s="163"/>
      <c r="K19" s="164"/>
      <c r="L19" s="154" t="s">
        <v>19</v>
      </c>
      <c r="M19" s="155"/>
      <c r="N19" s="155"/>
      <c r="O19" s="155"/>
      <c r="P19" s="156"/>
    </row>
    <row r="20" spans="1:18" s="2" customFormat="1" ht="21.95" customHeight="1">
      <c r="A20" s="240"/>
      <c r="B20" s="241"/>
      <c r="C20" s="39" t="s">
        <v>17</v>
      </c>
      <c r="D20" s="167" t="s">
        <v>21</v>
      </c>
      <c r="E20" s="167"/>
      <c r="F20" s="167"/>
      <c r="G20" s="167"/>
      <c r="H20" s="167"/>
      <c r="I20" s="167"/>
      <c r="J20" s="167"/>
      <c r="K20" s="168"/>
      <c r="L20" s="157" t="s">
        <v>22</v>
      </c>
      <c r="M20" s="158"/>
      <c r="N20" s="158"/>
      <c r="O20" s="158"/>
      <c r="P20" s="159"/>
    </row>
    <row r="21" spans="1:18" s="2" customFormat="1" ht="27.75" customHeight="1" thickBot="1">
      <c r="A21" s="242" t="s">
        <v>25</v>
      </c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4"/>
    </row>
    <row r="22" spans="1:18" s="2" customFormat="1" ht="27.75" customHeight="1" thickTop="1">
      <c r="A22" s="176" t="s">
        <v>26</v>
      </c>
      <c r="B22" s="177"/>
      <c r="C22" s="45" t="s">
        <v>17</v>
      </c>
      <c r="D22" s="173" t="s">
        <v>27</v>
      </c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5"/>
    </row>
    <row r="23" spans="1:18" s="2" customFormat="1" ht="15" customHeight="1">
      <c r="A23" s="178"/>
      <c r="B23" s="179"/>
      <c r="C23" s="208" t="s">
        <v>28</v>
      </c>
      <c r="D23" s="213" t="s">
        <v>29</v>
      </c>
      <c r="E23" s="36" t="s">
        <v>17</v>
      </c>
      <c r="F23" s="44" t="s">
        <v>30</v>
      </c>
      <c r="G23" s="11"/>
      <c r="H23" s="11"/>
      <c r="I23" s="11"/>
      <c r="J23" s="11"/>
      <c r="K23" s="11"/>
      <c r="L23" s="11"/>
      <c r="M23" s="11"/>
      <c r="N23" s="11"/>
      <c r="O23" s="11"/>
      <c r="P23" s="14"/>
    </row>
    <row r="24" spans="1:18" s="2" customFormat="1" ht="15" customHeight="1">
      <c r="A24" s="178"/>
      <c r="B24" s="179"/>
      <c r="C24" s="208"/>
      <c r="D24" s="213"/>
      <c r="E24" s="210" t="s">
        <v>17</v>
      </c>
      <c r="F24" s="20" t="s">
        <v>31</v>
      </c>
      <c r="G24" s="3"/>
      <c r="H24" s="3"/>
      <c r="I24" s="3"/>
      <c r="J24" s="3"/>
      <c r="K24" s="3"/>
      <c r="L24" s="3"/>
      <c r="M24" s="3"/>
      <c r="N24" s="3"/>
      <c r="O24" s="3"/>
      <c r="P24" s="16"/>
    </row>
    <row r="25" spans="1:18" s="2" customFormat="1" ht="15" customHeight="1">
      <c r="A25" s="178"/>
      <c r="B25" s="179"/>
      <c r="C25" s="208"/>
      <c r="D25" s="214"/>
      <c r="E25" s="216"/>
      <c r="F25" s="23" t="s">
        <v>32</v>
      </c>
      <c r="G25" s="11"/>
      <c r="H25" s="11"/>
      <c r="I25" s="11"/>
      <c r="J25" s="11"/>
      <c r="K25" s="11"/>
      <c r="L25" s="11"/>
      <c r="M25" s="11"/>
      <c r="N25" s="11"/>
      <c r="O25" s="11"/>
      <c r="P25" s="14"/>
      <c r="R25" s="31"/>
    </row>
    <row r="26" spans="1:18" s="2" customFormat="1" ht="15" customHeight="1">
      <c r="A26" s="178"/>
      <c r="B26" s="179"/>
      <c r="C26" s="208"/>
      <c r="D26" s="210" t="s">
        <v>33</v>
      </c>
      <c r="E26" s="34" t="s">
        <v>17</v>
      </c>
      <c r="F26" s="37" t="s">
        <v>30</v>
      </c>
      <c r="G26" s="32"/>
      <c r="H26" s="32"/>
      <c r="I26" s="32"/>
      <c r="J26" s="32"/>
      <c r="K26" s="32"/>
      <c r="L26" s="32"/>
      <c r="M26" s="32"/>
      <c r="N26" s="32"/>
      <c r="O26" s="32"/>
      <c r="P26" s="33"/>
    </row>
    <row r="27" spans="1:18" s="2" customFormat="1" ht="15" customHeight="1">
      <c r="A27" s="178"/>
      <c r="B27" s="179"/>
      <c r="C27" s="208"/>
      <c r="D27" s="211"/>
      <c r="E27" s="210" t="s">
        <v>17</v>
      </c>
      <c r="F27" s="35" t="s">
        <v>31</v>
      </c>
      <c r="G27" s="3"/>
      <c r="H27" s="3"/>
      <c r="I27" s="3"/>
      <c r="J27" s="3"/>
      <c r="K27" s="3"/>
      <c r="L27" s="3"/>
      <c r="M27" s="3"/>
      <c r="N27" s="3"/>
      <c r="O27" s="3"/>
      <c r="P27" s="16"/>
    </row>
    <row r="28" spans="1:18" s="2" customFormat="1" ht="15" customHeight="1">
      <c r="A28" s="178"/>
      <c r="B28" s="179"/>
      <c r="C28" s="215"/>
      <c r="D28" s="212"/>
      <c r="E28" s="212"/>
      <c r="F28" s="27" t="s">
        <v>34</v>
      </c>
      <c r="G28" s="28"/>
      <c r="H28" s="28"/>
      <c r="I28" s="28"/>
      <c r="J28" s="28"/>
      <c r="K28" s="28"/>
      <c r="L28" s="28"/>
      <c r="M28" s="28"/>
      <c r="N28" s="28"/>
      <c r="O28" s="28"/>
      <c r="P28" s="29"/>
    </row>
    <row r="29" spans="1:18" s="2" customFormat="1" ht="14.25">
      <c r="A29" s="178"/>
      <c r="B29" s="179"/>
      <c r="C29" s="208" t="s">
        <v>35</v>
      </c>
      <c r="D29" s="30" t="s">
        <v>36</v>
      </c>
      <c r="E29" s="19"/>
      <c r="F29" s="7"/>
      <c r="G29" s="7"/>
      <c r="H29" s="7"/>
      <c r="I29" s="7"/>
      <c r="K29" s="7"/>
      <c r="L29" s="7"/>
      <c r="M29" s="7"/>
      <c r="N29" s="7"/>
      <c r="O29" s="7"/>
      <c r="P29" s="15"/>
    </row>
    <row r="30" spans="1:18" s="2" customFormat="1" ht="14.25">
      <c r="A30" s="178"/>
      <c r="B30" s="179"/>
      <c r="C30" s="208"/>
      <c r="D30" s="30" t="s">
        <v>37</v>
      </c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15"/>
      <c r="R30" s="38"/>
    </row>
    <row r="31" spans="1:18" s="2" customFormat="1" ht="14.25">
      <c r="A31" s="180"/>
      <c r="B31" s="181"/>
      <c r="C31" s="209"/>
      <c r="D31" s="46" t="s">
        <v>38</v>
      </c>
      <c r="E31" s="47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3"/>
    </row>
    <row r="32" spans="1:18" s="2" customFormat="1" ht="22.5" customHeight="1">
      <c r="A32" s="122" t="s">
        <v>39</v>
      </c>
      <c r="B32" s="136"/>
      <c r="C32" s="140" t="s">
        <v>17</v>
      </c>
      <c r="D32" s="142" t="s">
        <v>40</v>
      </c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43"/>
      <c r="Q32" s="48"/>
      <c r="R32" s="49"/>
    </row>
    <row r="33" spans="1:18" s="2" customFormat="1" ht="21.75" customHeight="1">
      <c r="A33" s="104"/>
      <c r="B33" s="137"/>
      <c r="C33" s="141"/>
      <c r="D33" s="144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6"/>
      <c r="R33" s="50"/>
    </row>
    <row r="34" spans="1:18" s="2" customFormat="1" ht="30" customHeight="1">
      <c r="A34" s="104"/>
      <c r="B34" s="137"/>
      <c r="C34" s="140" t="s">
        <v>17</v>
      </c>
      <c r="D34" s="142" t="s">
        <v>41</v>
      </c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43"/>
    </row>
    <row r="35" spans="1:18" s="2" customFormat="1" ht="30" customHeight="1" thickBot="1">
      <c r="A35" s="138"/>
      <c r="B35" s="139"/>
      <c r="C35" s="147"/>
      <c r="D35" s="149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1"/>
    </row>
    <row r="36" spans="1:18" s="2" customFormat="1" ht="33" customHeight="1">
      <c r="A36" s="135" t="s">
        <v>42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</row>
    <row r="37" spans="1:18" s="2" customFormat="1" ht="11.25" customHeight="1">
      <c r="M37" s="20"/>
      <c r="N37" s="20"/>
      <c r="O37" s="20"/>
      <c r="P37" s="20"/>
    </row>
    <row r="38" spans="1:18" s="2" customFormat="1" ht="11.25" customHeight="1">
      <c r="A38" s="19" t="s">
        <v>43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0"/>
      <c r="N38" s="20"/>
      <c r="O38" s="20"/>
      <c r="P38" s="20"/>
    </row>
    <row r="39" spans="1:18" s="2" customFormat="1" ht="11.25" customHeight="1">
      <c r="A39" s="19" t="s">
        <v>44</v>
      </c>
      <c r="C39" s="19" t="s">
        <v>45</v>
      </c>
      <c r="F39" s="19" t="s">
        <v>46</v>
      </c>
      <c r="G39" s="21" t="s">
        <v>47</v>
      </c>
      <c r="H39" s="19" t="s">
        <v>48</v>
      </c>
      <c r="I39" s="20" t="s">
        <v>49</v>
      </c>
      <c r="J39" s="19"/>
      <c r="K39" s="19"/>
      <c r="L39" s="19"/>
      <c r="M39" s="20"/>
      <c r="N39" s="20"/>
      <c r="O39" s="20"/>
      <c r="P39" s="20"/>
    </row>
    <row r="40" spans="1:18" s="2" customFormat="1" ht="11.25" customHeight="1">
      <c r="A40" s="19" t="s">
        <v>50</v>
      </c>
      <c r="B40" s="19" t="s">
        <v>51</v>
      </c>
      <c r="C40" s="19"/>
      <c r="F40" s="24" t="s">
        <v>28</v>
      </c>
      <c r="G40" s="24" t="s">
        <v>52</v>
      </c>
      <c r="H40" s="24" t="s">
        <v>53</v>
      </c>
      <c r="I40" s="24"/>
      <c r="J40" s="24"/>
      <c r="K40" s="24" t="s">
        <v>33</v>
      </c>
      <c r="L40" s="24" t="s">
        <v>53</v>
      </c>
      <c r="M40" s="24"/>
      <c r="N40" s="20"/>
      <c r="O40" s="20"/>
      <c r="P40" s="20"/>
    </row>
    <row r="41" spans="1:18" s="2" customFormat="1" ht="11.25" customHeight="1">
      <c r="A41" s="19"/>
      <c r="B41" s="19" t="s">
        <v>54</v>
      </c>
      <c r="C41" s="19"/>
      <c r="F41" s="24"/>
      <c r="G41" s="25"/>
      <c r="H41" s="25" t="s">
        <v>55</v>
      </c>
      <c r="I41" s="25" t="s">
        <v>56</v>
      </c>
      <c r="J41" s="25"/>
      <c r="K41" s="25"/>
      <c r="L41" s="25" t="s">
        <v>55</v>
      </c>
      <c r="M41" s="25" t="s">
        <v>56</v>
      </c>
      <c r="N41" s="20"/>
      <c r="O41" s="20"/>
      <c r="P41" s="20"/>
    </row>
    <row r="42" spans="1:18" s="2" customFormat="1" ht="11.25" customHeight="1">
      <c r="A42" s="24" t="s">
        <v>57</v>
      </c>
      <c r="B42" s="24"/>
      <c r="C42" s="25" t="s">
        <v>58</v>
      </c>
      <c r="D42" s="25"/>
      <c r="E42" s="25"/>
      <c r="F42" s="25"/>
      <c r="G42" s="25"/>
      <c r="H42" s="25"/>
      <c r="I42" s="25"/>
      <c r="J42" s="19"/>
      <c r="K42" s="19"/>
      <c r="L42" s="19"/>
      <c r="M42" s="19"/>
      <c r="N42" s="20"/>
      <c r="O42" s="20"/>
      <c r="P42" s="20"/>
    </row>
    <row r="43" spans="1:18" s="2" customFormat="1" ht="11.25" customHeight="1">
      <c r="A43" s="24"/>
      <c r="B43" s="26"/>
      <c r="C43" s="25" t="s">
        <v>59</v>
      </c>
      <c r="D43" s="25"/>
      <c r="E43" s="25"/>
      <c r="F43" s="25"/>
      <c r="G43" s="25"/>
      <c r="H43" s="25"/>
      <c r="I43" s="25"/>
      <c r="J43" s="19"/>
      <c r="K43" s="19"/>
      <c r="L43" s="19"/>
      <c r="M43" s="19"/>
      <c r="N43" s="20"/>
      <c r="O43" s="20"/>
      <c r="P43" s="20"/>
    </row>
    <row r="44" spans="1:18" s="2" customFormat="1" ht="11.25" customHeight="1">
      <c r="A44" s="24"/>
      <c r="B44" s="26"/>
      <c r="C44" s="25" t="s">
        <v>60</v>
      </c>
      <c r="D44" s="25"/>
      <c r="E44" s="25"/>
      <c r="F44" s="25"/>
      <c r="G44" s="25"/>
      <c r="H44" s="25"/>
      <c r="I44" s="25"/>
      <c r="J44" s="19"/>
      <c r="K44" s="19"/>
      <c r="L44" s="19"/>
      <c r="M44" s="19"/>
      <c r="N44" s="20"/>
      <c r="O44" s="20"/>
      <c r="P44" s="20"/>
    </row>
    <row r="45" spans="1:18" s="2" customFormat="1" ht="11.25" customHeight="1">
      <c r="A45" s="20" t="s">
        <v>61</v>
      </c>
      <c r="C45" s="20" t="s">
        <v>62</v>
      </c>
      <c r="G45" s="20" t="s">
        <v>63</v>
      </c>
      <c r="M45" s="19"/>
      <c r="N45" s="19"/>
      <c r="O45" s="19"/>
      <c r="P45" s="19"/>
    </row>
    <row r="46" spans="1:18" s="2" customFormat="1" ht="11.25" customHeight="1">
      <c r="J46" s="20"/>
      <c r="K46" s="20"/>
      <c r="L46" s="20"/>
      <c r="M46" s="19"/>
      <c r="N46" s="19"/>
      <c r="O46" s="19"/>
      <c r="P46" s="19"/>
    </row>
    <row r="47" spans="1:18" s="2" customFormat="1" ht="11.25" customHeight="1">
      <c r="J47" s="20"/>
      <c r="K47" s="20"/>
      <c r="L47" s="20"/>
      <c r="M47" s="19"/>
      <c r="N47" s="19"/>
      <c r="O47" s="51"/>
      <c r="P47" s="19"/>
    </row>
    <row r="48" spans="1:18" s="2" customFormat="1" ht="11.25" customHeight="1">
      <c r="N48" s="19"/>
      <c r="O48" s="19"/>
      <c r="P48" s="19"/>
    </row>
    <row r="49" spans="1:16" s="2" customFormat="1" ht="11.25" customHeight="1">
      <c r="N49" s="19"/>
      <c r="O49" s="19"/>
      <c r="P49" s="19"/>
    </row>
    <row r="50" spans="1:16" s="2" customFormat="1" ht="11.25" customHeight="1">
      <c r="A50" s="19"/>
      <c r="B50" s="19"/>
      <c r="O50" s="19"/>
      <c r="P50" s="19"/>
    </row>
    <row r="51" spans="1:16" s="2" customFormat="1" ht="11.25" customHeight="1">
      <c r="A51" s="19"/>
      <c r="B51" s="19"/>
      <c r="O51" s="19"/>
      <c r="P51" s="19"/>
    </row>
    <row r="52" spans="1:16" s="2" customFormat="1" ht="11.25" customHeight="1">
      <c r="A52" s="19"/>
      <c r="B52" s="19"/>
      <c r="O52" s="19"/>
      <c r="P52" s="19"/>
    </row>
    <row r="53" spans="1:16" s="2" customFormat="1" ht="11.25" customHeight="1"/>
    <row r="54" spans="1:16" s="2" customFormat="1" ht="11.25" customHeight="1"/>
    <row r="55" spans="1:16" s="2" customFormat="1" ht="11.25" customHeight="1"/>
    <row r="56" spans="1:16" s="2" customFormat="1" ht="11.25" customHeight="1"/>
    <row r="57" spans="1:16" s="2" customFormat="1" ht="11.25" customHeight="1"/>
    <row r="58" spans="1:16" s="2" customFormat="1" ht="11.25" customHeight="1"/>
    <row r="59" spans="1:16" s="2" customFormat="1" ht="11.25" customHeight="1"/>
    <row r="60" spans="1:16" s="2" customFormat="1" ht="11.25" customHeight="1"/>
    <row r="61" spans="1:16" s="2" customFormat="1" ht="11.25" customHeight="1"/>
    <row r="62" spans="1:16" s="2" customFormat="1" ht="11.25" customHeight="1"/>
    <row r="63" spans="1:16" ht="11.25" customHeight="1"/>
    <row r="64" spans="1:16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</sheetData>
  <mergeCells count="48">
    <mergeCell ref="D14:K14"/>
    <mergeCell ref="A36:P36"/>
    <mergeCell ref="A21:P21"/>
    <mergeCell ref="A22:B31"/>
    <mergeCell ref="D22:P22"/>
    <mergeCell ref="C23:C28"/>
    <mergeCell ref="D23:D25"/>
    <mergeCell ref="E24:E25"/>
    <mergeCell ref="D26:D28"/>
    <mergeCell ref="E27:E28"/>
    <mergeCell ref="C29:C31"/>
    <mergeCell ref="A32:B35"/>
    <mergeCell ref="C32:C33"/>
    <mergeCell ref="D32:P33"/>
    <mergeCell ref="C34:C35"/>
    <mergeCell ref="D34:P35"/>
    <mergeCell ref="A18:B20"/>
    <mergeCell ref="D18:K18"/>
    <mergeCell ref="L18:P18"/>
    <mergeCell ref="D19:K19"/>
    <mergeCell ref="L19:P19"/>
    <mergeCell ref="D20:K20"/>
    <mergeCell ref="L20:P20"/>
    <mergeCell ref="L14:P14"/>
    <mergeCell ref="D15:K15"/>
    <mergeCell ref="L15:P15"/>
    <mergeCell ref="A7:B8"/>
    <mergeCell ref="C7:P7"/>
    <mergeCell ref="C8:P8"/>
    <mergeCell ref="A9:B10"/>
    <mergeCell ref="C9:P10"/>
    <mergeCell ref="A11:B11"/>
    <mergeCell ref="C11:K11"/>
    <mergeCell ref="L11:P11"/>
    <mergeCell ref="A12:B15"/>
    <mergeCell ref="D12:K12"/>
    <mergeCell ref="L12:P12"/>
    <mergeCell ref="D13:K13"/>
    <mergeCell ref="L13:P13"/>
    <mergeCell ref="L1:P1"/>
    <mergeCell ref="A3:P3"/>
    <mergeCell ref="A5:B5"/>
    <mergeCell ref="C5:I5"/>
    <mergeCell ref="J5:K6"/>
    <mergeCell ref="L5:P5"/>
    <mergeCell ref="A6:B6"/>
    <mergeCell ref="C6:I6"/>
    <mergeCell ref="L6:P6"/>
  </mergeCells>
  <phoneticPr fontId="2"/>
  <pageMargins left="0.70866141732283472" right="0.70866141732283472" top="0.35433070866141736" bottom="0.35433070866141736" header="0.31496062992125984" footer="0.31496062992125984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2"/>
  <sheetViews>
    <sheetView tabSelected="1" view="pageBreakPreview" topLeftCell="A48" zoomScale="115" zoomScaleNormal="70" zoomScaleSheetLayoutView="115" workbookViewId="0">
      <selection activeCell="A39" sqref="A39:XFD72"/>
    </sheetView>
  </sheetViews>
  <sheetFormatPr defaultRowHeight="13.5"/>
  <cols>
    <col min="1" max="4" width="5.375" style="1" customWidth="1"/>
    <col min="5" max="6" width="3" style="1" customWidth="1"/>
    <col min="7" max="8" width="5.375" style="1" customWidth="1"/>
    <col min="9" max="9" width="5.25" style="1" customWidth="1"/>
    <col min="10" max="16" width="5.375" style="1" customWidth="1"/>
    <col min="17" max="16384" width="9" style="1"/>
  </cols>
  <sheetData>
    <row r="1" spans="1:18" ht="23.25" customHeight="1">
      <c r="A1" s="10" t="s">
        <v>64</v>
      </c>
      <c r="H1" s="9"/>
      <c r="I1" s="9"/>
      <c r="J1" s="9"/>
      <c r="K1" s="9"/>
      <c r="L1" s="112" t="s">
        <v>0</v>
      </c>
      <c r="M1" s="112"/>
      <c r="N1" s="112"/>
      <c r="O1" s="112"/>
      <c r="P1" s="112"/>
    </row>
    <row r="2" spans="1:18" ht="23.25" customHeight="1">
      <c r="A2" s="10" t="s">
        <v>1</v>
      </c>
      <c r="H2" s="9"/>
      <c r="I2" s="9"/>
      <c r="J2" s="9"/>
      <c r="K2" s="9"/>
      <c r="L2" s="9"/>
      <c r="M2" s="9"/>
      <c r="N2" s="9"/>
      <c r="O2" s="9"/>
    </row>
    <row r="3" spans="1:18" ht="23.25" customHeight="1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1:18" s="2" customFormat="1" ht="23.25" customHeight="1" thickBot="1">
      <c r="A4" s="2" t="s">
        <v>3</v>
      </c>
      <c r="H4" s="7"/>
      <c r="I4" s="7"/>
      <c r="J4" s="7"/>
      <c r="K4" s="7"/>
      <c r="L4" s="7"/>
      <c r="M4" s="7"/>
      <c r="N4" s="7"/>
      <c r="O4" s="7"/>
    </row>
    <row r="5" spans="1:18" s="2" customFormat="1" ht="17.25" customHeight="1">
      <c r="A5" s="113" t="s">
        <v>65</v>
      </c>
      <c r="B5" s="114"/>
      <c r="C5" s="115"/>
      <c r="D5" s="115"/>
      <c r="E5" s="115"/>
      <c r="F5" s="115"/>
      <c r="G5" s="115"/>
      <c r="H5" s="115"/>
      <c r="I5" s="115"/>
      <c r="J5" s="116" t="s">
        <v>5</v>
      </c>
      <c r="K5" s="117"/>
      <c r="L5" s="120" t="s">
        <v>6</v>
      </c>
      <c r="M5" s="120"/>
      <c r="N5" s="120"/>
      <c r="O5" s="120"/>
      <c r="P5" s="121"/>
    </row>
    <row r="6" spans="1:18" s="2" customFormat="1" ht="35.25" customHeight="1">
      <c r="A6" s="122" t="s">
        <v>7</v>
      </c>
      <c r="B6" s="123"/>
      <c r="C6" s="124"/>
      <c r="D6" s="124"/>
      <c r="E6" s="124"/>
      <c r="F6" s="124"/>
      <c r="G6" s="124"/>
      <c r="H6" s="124"/>
      <c r="I6" s="124"/>
      <c r="J6" s="118"/>
      <c r="K6" s="119"/>
      <c r="L6" s="125" t="s">
        <v>8</v>
      </c>
      <c r="M6" s="126"/>
      <c r="N6" s="126"/>
      <c r="O6" s="126"/>
      <c r="P6" s="127"/>
    </row>
    <row r="7" spans="1:18" s="2" customFormat="1" ht="18" customHeight="1">
      <c r="A7" s="129" t="s">
        <v>9</v>
      </c>
      <c r="B7" s="130"/>
      <c r="C7" s="131" t="s">
        <v>10</v>
      </c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3"/>
    </row>
    <row r="8" spans="1:18" s="2" customFormat="1" ht="33" customHeight="1">
      <c r="A8" s="129"/>
      <c r="B8" s="130"/>
      <c r="C8" s="102" t="s">
        <v>11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3"/>
    </row>
    <row r="9" spans="1:18" s="2" customFormat="1" ht="23.25" customHeight="1">
      <c r="A9" s="104" t="s">
        <v>12</v>
      </c>
      <c r="B9" s="105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9"/>
    </row>
    <row r="10" spans="1:18" s="2" customFormat="1" ht="23.25" customHeight="1" thickBot="1">
      <c r="A10" s="106"/>
      <c r="B10" s="107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1"/>
    </row>
    <row r="11" spans="1:18" s="2" customFormat="1" ht="21.95" customHeight="1" thickTop="1">
      <c r="A11" s="171" t="s">
        <v>13</v>
      </c>
      <c r="B11" s="172"/>
      <c r="C11" s="152" t="s">
        <v>14</v>
      </c>
      <c r="D11" s="153"/>
      <c r="E11" s="153"/>
      <c r="F11" s="153"/>
      <c r="G11" s="153"/>
      <c r="H11" s="153"/>
      <c r="I11" s="153"/>
      <c r="J11" s="153"/>
      <c r="K11" s="153"/>
      <c r="L11" s="152" t="s">
        <v>15</v>
      </c>
      <c r="M11" s="153"/>
      <c r="N11" s="153"/>
      <c r="O11" s="153"/>
      <c r="P11" s="188"/>
    </row>
    <row r="12" spans="1:18" s="2" customFormat="1" ht="21.95" customHeight="1">
      <c r="A12" s="192" t="s">
        <v>16</v>
      </c>
      <c r="B12" s="193"/>
      <c r="C12" s="17" t="s">
        <v>17</v>
      </c>
      <c r="D12" s="165" t="s">
        <v>18</v>
      </c>
      <c r="E12" s="165"/>
      <c r="F12" s="165"/>
      <c r="G12" s="165"/>
      <c r="H12" s="165"/>
      <c r="I12" s="165"/>
      <c r="J12" s="165"/>
      <c r="K12" s="166"/>
      <c r="L12" s="189" t="s">
        <v>19</v>
      </c>
      <c r="M12" s="190"/>
      <c r="N12" s="190"/>
      <c r="O12" s="190"/>
      <c r="P12" s="191"/>
    </row>
    <row r="13" spans="1:18" s="2" customFormat="1" ht="21.95" customHeight="1">
      <c r="A13" s="194"/>
      <c r="B13" s="195"/>
      <c r="C13" s="18" t="s">
        <v>17</v>
      </c>
      <c r="D13" s="163" t="s">
        <v>20</v>
      </c>
      <c r="E13" s="163"/>
      <c r="F13" s="163"/>
      <c r="G13" s="163"/>
      <c r="H13" s="163"/>
      <c r="I13" s="163"/>
      <c r="J13" s="163"/>
      <c r="K13" s="164"/>
      <c r="L13" s="154" t="s">
        <v>19</v>
      </c>
      <c r="M13" s="155"/>
      <c r="N13" s="155"/>
      <c r="O13" s="155"/>
      <c r="P13" s="156"/>
    </row>
    <row r="14" spans="1:18" s="2" customFormat="1" ht="21.95" customHeight="1">
      <c r="A14" s="194"/>
      <c r="B14" s="195"/>
      <c r="C14" s="18" t="s">
        <v>17</v>
      </c>
      <c r="D14" s="163" t="s">
        <v>21</v>
      </c>
      <c r="E14" s="163"/>
      <c r="F14" s="163"/>
      <c r="G14" s="163"/>
      <c r="H14" s="163"/>
      <c r="I14" s="163"/>
      <c r="J14" s="163"/>
      <c r="K14" s="164"/>
      <c r="L14" s="154" t="s">
        <v>22</v>
      </c>
      <c r="M14" s="155"/>
      <c r="N14" s="155"/>
      <c r="O14" s="155"/>
      <c r="P14" s="156"/>
    </row>
    <row r="15" spans="1:18" s="2" customFormat="1" ht="21.95" customHeight="1">
      <c r="A15" s="194"/>
      <c r="B15" s="195"/>
      <c r="C15" s="39" t="s">
        <v>17</v>
      </c>
      <c r="D15" s="167" t="s">
        <v>23</v>
      </c>
      <c r="E15" s="167"/>
      <c r="F15" s="167"/>
      <c r="G15" s="167"/>
      <c r="H15" s="167"/>
      <c r="I15" s="167"/>
      <c r="J15" s="167"/>
      <c r="K15" s="168"/>
      <c r="L15" s="157" t="s">
        <v>22</v>
      </c>
      <c r="M15" s="158"/>
      <c r="N15" s="158"/>
      <c r="O15" s="158"/>
      <c r="P15" s="159"/>
      <c r="R15"/>
    </row>
    <row r="16" spans="1:18" s="2" customFormat="1" ht="21.95" customHeight="1">
      <c r="A16" s="196" t="s">
        <v>24</v>
      </c>
      <c r="B16" s="197"/>
      <c r="C16" s="40" t="s">
        <v>17</v>
      </c>
      <c r="D16" s="169" t="s">
        <v>18</v>
      </c>
      <c r="E16" s="169"/>
      <c r="F16" s="169"/>
      <c r="G16" s="169"/>
      <c r="H16" s="169"/>
      <c r="I16" s="169"/>
      <c r="J16" s="169"/>
      <c r="K16" s="170"/>
      <c r="L16" s="160" t="s">
        <v>19</v>
      </c>
      <c r="M16" s="161"/>
      <c r="N16" s="161"/>
      <c r="O16" s="161"/>
      <c r="P16" s="162"/>
    </row>
    <row r="17" spans="1:18" s="2" customFormat="1" ht="21.95" customHeight="1">
      <c r="A17" s="194"/>
      <c r="B17" s="195"/>
      <c r="C17" s="18" t="s">
        <v>17</v>
      </c>
      <c r="D17" s="163" t="s">
        <v>20</v>
      </c>
      <c r="E17" s="163"/>
      <c r="F17" s="163"/>
      <c r="G17" s="163"/>
      <c r="H17" s="163"/>
      <c r="I17" s="163"/>
      <c r="J17" s="163"/>
      <c r="K17" s="164"/>
      <c r="L17" s="154" t="s">
        <v>19</v>
      </c>
      <c r="M17" s="155"/>
      <c r="N17" s="155"/>
      <c r="O17" s="155"/>
      <c r="P17" s="156"/>
    </row>
    <row r="18" spans="1:18" s="2" customFormat="1" ht="21.95" customHeight="1">
      <c r="A18" s="198"/>
      <c r="B18" s="199"/>
      <c r="C18" s="39" t="s">
        <v>17</v>
      </c>
      <c r="D18" s="167" t="s">
        <v>21</v>
      </c>
      <c r="E18" s="167"/>
      <c r="F18" s="167"/>
      <c r="G18" s="167"/>
      <c r="H18" s="167"/>
      <c r="I18" s="167"/>
      <c r="J18" s="167"/>
      <c r="K18" s="168"/>
      <c r="L18" s="157" t="s">
        <v>22</v>
      </c>
      <c r="M18" s="158"/>
      <c r="N18" s="158"/>
      <c r="O18" s="158"/>
      <c r="P18" s="159"/>
    </row>
    <row r="19" spans="1:18" s="2" customFormat="1" ht="27.75" customHeight="1">
      <c r="A19" s="217" t="s">
        <v>66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9"/>
    </row>
    <row r="20" spans="1:18" s="2" customFormat="1" ht="15.75" customHeight="1">
      <c r="A20" s="182" t="s">
        <v>67</v>
      </c>
      <c r="B20" s="183"/>
      <c r="C20" s="183"/>
      <c r="D20" s="119" t="s">
        <v>7</v>
      </c>
      <c r="E20" s="200"/>
      <c r="F20" s="205" t="s">
        <v>68</v>
      </c>
      <c r="G20" s="206"/>
      <c r="H20" s="206"/>
      <c r="I20" s="207"/>
      <c r="J20" s="119" t="s">
        <v>5</v>
      </c>
      <c r="K20" s="220"/>
      <c r="L20" s="205" t="s">
        <v>69</v>
      </c>
      <c r="M20" s="206"/>
      <c r="N20" s="206"/>
      <c r="O20" s="206"/>
      <c r="P20" s="233"/>
      <c r="Q20" s="60"/>
    </row>
    <row r="21" spans="1:18" s="2" customFormat="1" ht="18" customHeight="1">
      <c r="A21" s="184"/>
      <c r="B21" s="185"/>
      <c r="C21" s="185"/>
      <c r="D21" s="201"/>
      <c r="E21" s="202"/>
      <c r="F21" s="222"/>
      <c r="G21" s="223"/>
      <c r="H21" s="223"/>
      <c r="I21" s="224"/>
      <c r="J21" s="201"/>
      <c r="K21" s="179"/>
      <c r="L21" s="228" t="s">
        <v>70</v>
      </c>
      <c r="M21" s="112"/>
      <c r="N21" s="112"/>
      <c r="O21" s="112"/>
      <c r="P21" s="229"/>
    </row>
    <row r="22" spans="1:18" s="2" customFormat="1" ht="18" customHeight="1" thickBot="1">
      <c r="A22" s="186"/>
      <c r="B22" s="187"/>
      <c r="C22" s="187"/>
      <c r="D22" s="203"/>
      <c r="E22" s="204"/>
      <c r="F22" s="225"/>
      <c r="G22" s="226"/>
      <c r="H22" s="226"/>
      <c r="I22" s="227"/>
      <c r="J22" s="203"/>
      <c r="K22" s="221"/>
      <c r="L22" s="230"/>
      <c r="M22" s="231"/>
      <c r="N22" s="231"/>
      <c r="O22" s="231"/>
      <c r="P22" s="232"/>
    </row>
    <row r="23" spans="1:18" s="2" customFormat="1" ht="27.75" customHeight="1" thickTop="1">
      <c r="A23" s="176" t="s">
        <v>26</v>
      </c>
      <c r="B23" s="177"/>
      <c r="C23" s="45" t="s">
        <v>17</v>
      </c>
      <c r="D23" s="173" t="s">
        <v>27</v>
      </c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5"/>
    </row>
    <row r="24" spans="1:18" s="2" customFormat="1" ht="15" customHeight="1">
      <c r="A24" s="178"/>
      <c r="B24" s="179"/>
      <c r="C24" s="208" t="s">
        <v>28</v>
      </c>
      <c r="D24" s="213" t="s">
        <v>29</v>
      </c>
      <c r="E24" s="36" t="s">
        <v>17</v>
      </c>
      <c r="F24" s="44" t="s">
        <v>30</v>
      </c>
      <c r="G24" s="11"/>
      <c r="H24" s="11"/>
      <c r="I24" s="11"/>
      <c r="J24" s="11"/>
      <c r="K24" s="11"/>
      <c r="L24" s="11"/>
      <c r="M24" s="11"/>
      <c r="N24" s="11"/>
      <c r="O24" s="11"/>
      <c r="P24" s="14"/>
    </row>
    <row r="25" spans="1:18" s="2" customFormat="1" ht="15" customHeight="1">
      <c r="A25" s="178"/>
      <c r="B25" s="179"/>
      <c r="C25" s="208"/>
      <c r="D25" s="213"/>
      <c r="E25" s="210" t="s">
        <v>17</v>
      </c>
      <c r="F25" s="20" t="s">
        <v>71</v>
      </c>
      <c r="G25" s="3"/>
      <c r="H25" s="3"/>
      <c r="I25" s="3"/>
      <c r="J25" s="3"/>
      <c r="K25" s="3"/>
      <c r="L25" s="3"/>
      <c r="M25" s="3"/>
      <c r="N25" s="3"/>
      <c r="O25" s="3"/>
      <c r="P25" s="16"/>
      <c r="R25"/>
    </row>
    <row r="26" spans="1:18" s="2" customFormat="1" ht="15" customHeight="1">
      <c r="A26" s="178"/>
      <c r="B26" s="179"/>
      <c r="C26" s="208"/>
      <c r="D26" s="214"/>
      <c r="E26" s="216"/>
      <c r="F26" s="62" t="s">
        <v>72</v>
      </c>
      <c r="G26" s="11"/>
      <c r="H26" s="11"/>
      <c r="I26" s="11"/>
      <c r="J26" s="11"/>
      <c r="K26" s="11"/>
      <c r="L26" s="11"/>
      <c r="M26" s="11"/>
      <c r="N26" s="11"/>
      <c r="O26" s="11"/>
      <c r="P26" s="14"/>
      <c r="R26"/>
    </row>
    <row r="27" spans="1:18" s="2" customFormat="1" ht="15" customHeight="1">
      <c r="A27" s="178"/>
      <c r="B27" s="179"/>
      <c r="C27" s="208"/>
      <c r="D27" s="210" t="s">
        <v>33</v>
      </c>
      <c r="E27" s="34" t="s">
        <v>17</v>
      </c>
      <c r="F27" s="37" t="s">
        <v>30</v>
      </c>
      <c r="G27" s="32"/>
      <c r="H27" s="32"/>
      <c r="I27" s="32"/>
      <c r="J27" s="32"/>
      <c r="K27" s="32"/>
      <c r="L27" s="32"/>
      <c r="M27" s="32"/>
      <c r="N27" s="32"/>
      <c r="O27" s="32"/>
      <c r="P27" s="33"/>
      <c r="R27"/>
    </row>
    <row r="28" spans="1:18" s="2" customFormat="1" ht="15" customHeight="1">
      <c r="A28" s="178"/>
      <c r="B28" s="179"/>
      <c r="C28" s="208"/>
      <c r="D28" s="211"/>
      <c r="E28" s="210" t="s">
        <v>17</v>
      </c>
      <c r="F28" s="35" t="s">
        <v>31</v>
      </c>
      <c r="G28" s="3"/>
      <c r="H28" s="3"/>
      <c r="I28" s="3"/>
      <c r="J28" s="3"/>
      <c r="K28" s="3"/>
      <c r="L28" s="3"/>
      <c r="M28" s="3"/>
      <c r="N28" s="3"/>
      <c r="O28" s="3"/>
      <c r="P28" s="16"/>
      <c r="R28"/>
    </row>
    <row r="29" spans="1:18" s="2" customFormat="1" ht="15" customHeight="1">
      <c r="A29" s="178"/>
      <c r="B29" s="179"/>
      <c r="C29" s="215"/>
      <c r="D29" s="212"/>
      <c r="E29" s="212"/>
      <c r="F29" s="61" t="s">
        <v>73</v>
      </c>
      <c r="G29" s="28"/>
      <c r="H29" s="28"/>
      <c r="I29" s="28"/>
      <c r="J29" s="28"/>
      <c r="K29" s="28"/>
      <c r="L29" s="28"/>
      <c r="M29" s="28"/>
      <c r="N29" s="28"/>
      <c r="O29" s="28"/>
      <c r="P29" s="29"/>
      <c r="R29"/>
    </row>
    <row r="30" spans="1:18" s="2" customFormat="1" ht="15.75">
      <c r="A30" s="178"/>
      <c r="B30" s="179"/>
      <c r="C30" s="208" t="s">
        <v>35</v>
      </c>
      <c r="D30" s="30" t="s">
        <v>36</v>
      </c>
      <c r="E30" s="19"/>
      <c r="F30" s="7"/>
      <c r="G30" s="7"/>
      <c r="H30" s="7"/>
      <c r="I30" s="7"/>
      <c r="K30" s="7"/>
      <c r="L30" s="7"/>
      <c r="M30" s="7"/>
      <c r="N30" s="7"/>
      <c r="O30" s="7"/>
      <c r="P30" s="15"/>
      <c r="R30"/>
    </row>
    <row r="31" spans="1:18" s="2" customFormat="1" ht="15.75">
      <c r="A31" s="178"/>
      <c r="B31" s="179"/>
      <c r="C31" s="208"/>
      <c r="D31" s="30" t="s">
        <v>37</v>
      </c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15"/>
      <c r="R31"/>
    </row>
    <row r="32" spans="1:18" s="2" customFormat="1" ht="15.75">
      <c r="A32" s="180"/>
      <c r="B32" s="181"/>
      <c r="C32" s="209"/>
      <c r="D32" s="46" t="s">
        <v>38</v>
      </c>
      <c r="E32" s="47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3"/>
      <c r="R32"/>
    </row>
    <row r="33" spans="1:18" s="2" customFormat="1" ht="27.75" customHeight="1">
      <c r="A33" s="122" t="s">
        <v>39</v>
      </c>
      <c r="B33" s="136"/>
      <c r="C33" s="140" t="s">
        <v>17</v>
      </c>
      <c r="D33" s="142" t="s">
        <v>74</v>
      </c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43"/>
      <c r="Q33" s="59"/>
      <c r="R33"/>
    </row>
    <row r="34" spans="1:18" s="2" customFormat="1" ht="27.75" customHeight="1">
      <c r="A34" s="104"/>
      <c r="B34" s="137"/>
      <c r="C34" s="141"/>
      <c r="D34" s="144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6"/>
    </row>
    <row r="35" spans="1:18" s="2" customFormat="1" ht="19.5" customHeight="1">
      <c r="A35" s="104"/>
      <c r="B35" s="137"/>
      <c r="C35" s="140" t="s">
        <v>17</v>
      </c>
      <c r="D35" s="148" t="s">
        <v>75</v>
      </c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43"/>
    </row>
    <row r="36" spans="1:18" s="2" customFormat="1" ht="19.5" customHeight="1" thickBot="1">
      <c r="A36" s="138"/>
      <c r="B36" s="139"/>
      <c r="C36" s="147"/>
      <c r="D36" s="149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1"/>
    </row>
    <row r="37" spans="1:18" s="2" customFormat="1" ht="33" customHeight="1">
      <c r="A37" s="134" t="s">
        <v>76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</row>
    <row r="38" spans="1:18" s="2" customFormat="1" ht="11.25" customHeight="1">
      <c r="M38" s="20"/>
      <c r="N38" s="20"/>
      <c r="O38" s="20"/>
      <c r="P38" s="20"/>
    </row>
    <row r="39" spans="1:18" ht="18" customHeight="1"/>
    <row r="40" spans="1:18" ht="24" customHeight="1"/>
    <row r="41" spans="1:18" ht="24" customHeight="1"/>
    <row r="42" spans="1:18" ht="11.25" customHeight="1"/>
  </sheetData>
  <mergeCells count="55">
    <mergeCell ref="A12:B15"/>
    <mergeCell ref="A16:B18"/>
    <mergeCell ref="L18:P18"/>
    <mergeCell ref="D20:E22"/>
    <mergeCell ref="F20:I20"/>
    <mergeCell ref="C30:C32"/>
    <mergeCell ref="D27:D29"/>
    <mergeCell ref="D24:D26"/>
    <mergeCell ref="C24:C29"/>
    <mergeCell ref="E25:E26"/>
    <mergeCell ref="A19:P19"/>
    <mergeCell ref="J20:K22"/>
    <mergeCell ref="E28:E29"/>
    <mergeCell ref="D18:K18"/>
    <mergeCell ref="F21:I22"/>
    <mergeCell ref="L21:P22"/>
    <mergeCell ref="L20:P20"/>
    <mergeCell ref="A37:P37"/>
    <mergeCell ref="A33:B36"/>
    <mergeCell ref="C33:C34"/>
    <mergeCell ref="D33:P34"/>
    <mergeCell ref="C35:C36"/>
    <mergeCell ref="D35:P36"/>
    <mergeCell ref="C11:K11"/>
    <mergeCell ref="L14:P14"/>
    <mergeCell ref="L15:P15"/>
    <mergeCell ref="L16:P16"/>
    <mergeCell ref="L17:P17"/>
    <mergeCell ref="D17:K17"/>
    <mergeCell ref="D13:K13"/>
    <mergeCell ref="D12:K12"/>
    <mergeCell ref="D14:K14"/>
    <mergeCell ref="D15:K15"/>
    <mergeCell ref="D16:K16"/>
    <mergeCell ref="A11:B11"/>
    <mergeCell ref="D23:P23"/>
    <mergeCell ref="A23:B32"/>
    <mergeCell ref="A20:C22"/>
    <mergeCell ref="L11:P11"/>
    <mergeCell ref="L12:P12"/>
    <mergeCell ref="L13:P13"/>
    <mergeCell ref="C8:P8"/>
    <mergeCell ref="A9:B10"/>
    <mergeCell ref="C9:P10"/>
    <mergeCell ref="L1:P1"/>
    <mergeCell ref="A5:B5"/>
    <mergeCell ref="C5:I5"/>
    <mergeCell ref="J5:K6"/>
    <mergeCell ref="L5:P5"/>
    <mergeCell ref="A6:B6"/>
    <mergeCell ref="C6:I6"/>
    <mergeCell ref="L6:P6"/>
    <mergeCell ref="A3:P3"/>
    <mergeCell ref="A7:B8"/>
    <mergeCell ref="C7:P7"/>
  </mergeCells>
  <phoneticPr fontId="2"/>
  <pageMargins left="0.70866141732283472" right="0.70866141732283472" top="0.35433070866141736" bottom="0.35433070866141736" header="0.31496062992125984" footer="0.31496062992125984"/>
  <pageSetup paperSize="9" scale="99" fitToHeight="0" orientation="portrait" r:id="rId1"/>
  <rowBreaks count="1" manualBreakCount="1">
    <brk id="3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8"/>
  <sheetViews>
    <sheetView view="pageBreakPreview" topLeftCell="A7" zoomScale="115" zoomScaleNormal="70" zoomScaleSheetLayoutView="115" workbookViewId="0">
      <selection activeCell="C14" sqref="C14:H14"/>
    </sheetView>
  </sheetViews>
  <sheetFormatPr defaultRowHeight="13.5"/>
  <cols>
    <col min="1" max="15" width="5.375" style="1" customWidth="1"/>
    <col min="16" max="16384" width="9" style="1"/>
  </cols>
  <sheetData>
    <row r="1" spans="1:15" ht="23.25" customHeight="1">
      <c r="G1" s="9"/>
      <c r="H1" s="9"/>
      <c r="I1" s="9"/>
      <c r="J1" s="9"/>
      <c r="K1" s="112" t="s">
        <v>0</v>
      </c>
      <c r="L1" s="112"/>
      <c r="M1" s="112"/>
      <c r="N1" s="112"/>
      <c r="O1" s="112"/>
    </row>
    <row r="2" spans="1:15" ht="23.25" customHeight="1">
      <c r="A2" s="10" t="s">
        <v>1</v>
      </c>
      <c r="G2" s="9"/>
      <c r="H2" s="9"/>
      <c r="I2" s="9"/>
      <c r="J2" s="9"/>
      <c r="K2" s="9"/>
      <c r="L2" s="9"/>
      <c r="M2" s="9"/>
      <c r="N2" s="9"/>
    </row>
    <row r="3" spans="1:15" ht="23.25" customHeight="1">
      <c r="C3" s="128" t="s">
        <v>2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1:15" s="2" customFormat="1" ht="23.25" customHeight="1" thickBot="1">
      <c r="A4" s="2" t="s">
        <v>3</v>
      </c>
      <c r="G4" s="7"/>
      <c r="H4" s="7"/>
      <c r="I4" s="7"/>
      <c r="J4" s="7"/>
      <c r="K4" s="7"/>
      <c r="L4" s="7"/>
      <c r="M4" s="7"/>
      <c r="N4" s="7"/>
    </row>
    <row r="5" spans="1:15" s="2" customFormat="1" ht="19.5" customHeight="1">
      <c r="A5" s="258" t="s">
        <v>4</v>
      </c>
      <c r="B5" s="259"/>
      <c r="C5" s="115"/>
      <c r="D5" s="115"/>
      <c r="E5" s="115"/>
      <c r="F5" s="115"/>
      <c r="G5" s="115"/>
      <c r="H5" s="115"/>
      <c r="I5" s="253" t="s">
        <v>5</v>
      </c>
      <c r="J5" s="254"/>
      <c r="K5" s="120" t="s">
        <v>77</v>
      </c>
      <c r="L5" s="120"/>
      <c r="M5" s="120"/>
      <c r="N5" s="120"/>
      <c r="O5" s="121"/>
    </row>
    <row r="6" spans="1:15" s="2" customFormat="1" ht="35.25" customHeight="1">
      <c r="A6" s="271" t="s">
        <v>7</v>
      </c>
      <c r="B6" s="272"/>
      <c r="C6" s="124"/>
      <c r="D6" s="124"/>
      <c r="E6" s="124"/>
      <c r="F6" s="124"/>
      <c r="G6" s="124"/>
      <c r="H6" s="124"/>
      <c r="I6" s="248"/>
      <c r="J6" s="249"/>
      <c r="K6" s="125" t="s">
        <v>78</v>
      </c>
      <c r="L6" s="126"/>
      <c r="M6" s="126"/>
      <c r="N6" s="126"/>
      <c r="O6" s="127"/>
    </row>
    <row r="7" spans="1:15" s="2" customFormat="1" ht="18" customHeight="1">
      <c r="A7" s="255" t="s">
        <v>9</v>
      </c>
      <c r="B7" s="256"/>
      <c r="C7" s="131" t="s">
        <v>10</v>
      </c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3"/>
    </row>
    <row r="8" spans="1:15" s="2" customFormat="1" ht="33" customHeight="1">
      <c r="A8" s="255"/>
      <c r="B8" s="256"/>
      <c r="C8" s="102" t="s">
        <v>11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3"/>
    </row>
    <row r="9" spans="1:15" s="2" customFormat="1" ht="23.25" customHeight="1">
      <c r="A9" s="257" t="s">
        <v>12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9"/>
    </row>
    <row r="10" spans="1:15" s="2" customFormat="1" ht="23.25" customHeight="1">
      <c r="A10" s="257"/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9"/>
    </row>
    <row r="11" spans="1:15" s="2" customFormat="1" ht="23.25" customHeight="1">
      <c r="A11" s="251" t="s">
        <v>79</v>
      </c>
      <c r="B11" s="248" t="s">
        <v>80</v>
      </c>
      <c r="C11" s="248"/>
      <c r="D11" s="248"/>
      <c r="E11" s="248"/>
      <c r="F11" s="248"/>
      <c r="G11" s="248"/>
      <c r="H11" s="249"/>
      <c r="I11" s="248" t="s">
        <v>81</v>
      </c>
      <c r="J11" s="248"/>
      <c r="K11" s="248"/>
      <c r="L11" s="248"/>
      <c r="M11" s="248"/>
      <c r="N11" s="248"/>
      <c r="O11" s="250"/>
    </row>
    <row r="12" spans="1:15" s="2" customFormat="1" ht="23.25" customHeight="1">
      <c r="A12" s="252"/>
      <c r="B12" s="6" t="s">
        <v>17</v>
      </c>
      <c r="C12" s="245" t="s">
        <v>18</v>
      </c>
      <c r="D12" s="246"/>
      <c r="E12" s="246"/>
      <c r="F12" s="246"/>
      <c r="G12" s="246"/>
      <c r="H12" s="246"/>
      <c r="I12" s="6" t="s">
        <v>17</v>
      </c>
      <c r="J12" s="245" t="s">
        <v>18</v>
      </c>
      <c r="K12" s="246"/>
      <c r="L12" s="246"/>
      <c r="M12" s="246"/>
      <c r="N12" s="246"/>
      <c r="O12" s="247"/>
    </row>
    <row r="13" spans="1:15" s="2" customFormat="1" ht="23.25" customHeight="1">
      <c r="A13" s="252"/>
      <c r="B13" s="5" t="s">
        <v>17</v>
      </c>
      <c r="C13" s="277" t="s">
        <v>20</v>
      </c>
      <c r="D13" s="277"/>
      <c r="E13" s="277"/>
      <c r="F13" s="277"/>
      <c r="G13" s="277"/>
      <c r="H13" s="277"/>
      <c r="I13" s="5" t="s">
        <v>17</v>
      </c>
      <c r="J13" s="277" t="s">
        <v>20</v>
      </c>
      <c r="K13" s="277"/>
      <c r="L13" s="277"/>
      <c r="M13" s="277"/>
      <c r="N13" s="277"/>
      <c r="O13" s="278"/>
    </row>
    <row r="14" spans="1:15" s="2" customFormat="1" ht="23.25" customHeight="1">
      <c r="A14" s="252"/>
      <c r="B14" s="5" t="s">
        <v>17</v>
      </c>
      <c r="C14" s="277" t="s">
        <v>21</v>
      </c>
      <c r="D14" s="277"/>
      <c r="E14" s="277"/>
      <c r="F14" s="277"/>
      <c r="G14" s="277"/>
      <c r="H14" s="277"/>
      <c r="I14" s="5" t="s">
        <v>17</v>
      </c>
      <c r="J14" s="277" t="s">
        <v>21</v>
      </c>
      <c r="K14" s="277"/>
      <c r="L14" s="277"/>
      <c r="M14" s="277"/>
      <c r="N14" s="277"/>
      <c r="O14" s="278"/>
    </row>
    <row r="15" spans="1:15" s="2" customFormat="1" ht="23.25" customHeight="1">
      <c r="A15" s="252"/>
      <c r="B15" s="4" t="s">
        <v>17</v>
      </c>
      <c r="C15" s="277" t="s">
        <v>23</v>
      </c>
      <c r="D15" s="277"/>
      <c r="E15" s="277"/>
      <c r="F15" s="277"/>
      <c r="G15" s="277"/>
      <c r="H15" s="277"/>
      <c r="I15" s="8"/>
      <c r="J15" s="279"/>
      <c r="K15" s="279"/>
      <c r="L15" s="279"/>
      <c r="M15" s="279"/>
      <c r="N15" s="279"/>
      <c r="O15" s="280"/>
    </row>
    <row r="16" spans="1:15" s="2" customFormat="1" ht="14.25">
      <c r="A16" s="257" t="s">
        <v>26</v>
      </c>
      <c r="B16" s="275"/>
      <c r="C16" s="249" t="s">
        <v>82</v>
      </c>
      <c r="D16" s="264" t="s">
        <v>83</v>
      </c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5"/>
    </row>
    <row r="17" spans="1:15" s="2" customFormat="1" ht="14.25">
      <c r="A17" s="257"/>
      <c r="B17" s="268"/>
      <c r="C17" s="140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4"/>
    </row>
    <row r="18" spans="1:15" s="2" customFormat="1" ht="19.5" customHeight="1">
      <c r="A18" s="257"/>
      <c r="B18" s="268"/>
      <c r="C18" s="12" t="s">
        <v>17</v>
      </c>
      <c r="D18" s="260" t="s">
        <v>84</v>
      </c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1"/>
    </row>
    <row r="19" spans="1:15" s="2" customFormat="1" ht="19.5" customHeight="1">
      <c r="A19" s="257"/>
      <c r="B19" s="268"/>
      <c r="C19" s="13" t="s">
        <v>17</v>
      </c>
      <c r="D19" s="262" t="s">
        <v>27</v>
      </c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3"/>
    </row>
    <row r="20" spans="1:15" s="2" customFormat="1" ht="21.75" customHeight="1">
      <c r="A20" s="257" t="s">
        <v>39</v>
      </c>
      <c r="B20" s="268"/>
      <c r="C20" s="249" t="s">
        <v>17</v>
      </c>
      <c r="D20" s="264" t="s">
        <v>40</v>
      </c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5"/>
    </row>
    <row r="21" spans="1:15" s="2" customFormat="1" ht="21.75" customHeight="1">
      <c r="A21" s="257"/>
      <c r="B21" s="268"/>
      <c r="C21" s="276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43"/>
    </row>
    <row r="22" spans="1:15" s="2" customFormat="1" ht="30.75" customHeight="1">
      <c r="A22" s="257"/>
      <c r="B22" s="268"/>
      <c r="C22" s="140" t="s">
        <v>17</v>
      </c>
      <c r="D22" s="266" t="s">
        <v>41</v>
      </c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7"/>
    </row>
    <row r="23" spans="1:15" s="2" customFormat="1" ht="30.75" customHeight="1" thickBot="1">
      <c r="A23" s="269"/>
      <c r="B23" s="270"/>
      <c r="C23" s="147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1"/>
    </row>
    <row r="24" spans="1:15" s="2" customFormat="1" ht="33" customHeight="1">
      <c r="A24" s="135" t="s">
        <v>42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</row>
    <row r="25" spans="1:15" s="2" customFormat="1" ht="33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2" customFormat="1" ht="33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2" customFormat="1" ht="33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2" customFormat="1" ht="3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2" customFormat="1" ht="3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2" customFormat="1" ht="33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2" customFormat="1" ht="24.75" customHeight="1"/>
    <row r="32" spans="1:15" s="2" customFormat="1" ht="24.75" customHeight="1"/>
    <row r="33" s="2" customFormat="1" ht="24.75" customHeight="1"/>
    <row r="34" s="2" customFormat="1" ht="24.75" customHeight="1"/>
    <row r="35" s="2" customFormat="1" ht="24.75" customHeight="1"/>
    <row r="36" s="2" customFormat="1" ht="24.75" customHeight="1"/>
    <row r="37" s="2" customFormat="1" ht="24.75" customHeight="1"/>
    <row r="38" s="2" customFormat="1" ht="24.75" customHeight="1"/>
    <row r="39" s="2" customFormat="1" ht="24.75" customHeight="1"/>
    <row r="40" s="2" customFormat="1" ht="24.75" customHeight="1"/>
    <row r="41" s="2" customFormat="1" ht="14.25"/>
    <row r="42" s="2" customFormat="1" ht="14.25"/>
    <row r="43" s="2" customFormat="1" ht="14.25"/>
    <row r="44" s="2" customFormat="1" ht="14.25"/>
    <row r="45" s="2" customFormat="1" ht="14.25"/>
    <row r="46" s="2" customFormat="1" ht="14.25"/>
    <row r="47" s="2" customFormat="1" ht="14.25"/>
    <row r="48" s="2" customFormat="1" ht="14.25"/>
  </sheetData>
  <mergeCells count="36">
    <mergeCell ref="C20:C21"/>
    <mergeCell ref="C22:C23"/>
    <mergeCell ref="C16:C17"/>
    <mergeCell ref="J13:O13"/>
    <mergeCell ref="J14:O14"/>
    <mergeCell ref="J15:O15"/>
    <mergeCell ref="C13:H13"/>
    <mergeCell ref="C14:H14"/>
    <mergeCell ref="C15:H15"/>
    <mergeCell ref="A24:O24"/>
    <mergeCell ref="C3:N3"/>
    <mergeCell ref="C9:O10"/>
    <mergeCell ref="K6:O6"/>
    <mergeCell ref="K5:O5"/>
    <mergeCell ref="D18:O18"/>
    <mergeCell ref="D19:O19"/>
    <mergeCell ref="D20:O21"/>
    <mergeCell ref="D22:O23"/>
    <mergeCell ref="A20:B23"/>
    <mergeCell ref="A6:B6"/>
    <mergeCell ref="C5:H5"/>
    <mergeCell ref="C6:H6"/>
    <mergeCell ref="D16:O17"/>
    <mergeCell ref="A16:B19"/>
    <mergeCell ref="C12:H12"/>
    <mergeCell ref="J12:O12"/>
    <mergeCell ref="K1:O1"/>
    <mergeCell ref="B11:H11"/>
    <mergeCell ref="I11:O11"/>
    <mergeCell ref="A11:A15"/>
    <mergeCell ref="I5:J6"/>
    <mergeCell ref="A7:B8"/>
    <mergeCell ref="C8:O8"/>
    <mergeCell ref="C7:O7"/>
    <mergeCell ref="A9:B10"/>
    <mergeCell ref="A5:B5"/>
  </mergeCells>
  <phoneticPr fontId="2"/>
  <pageMargins left="0.70866141732283472" right="0.70866141732283472" top="0.35433070866141736" bottom="0.35433070866141736" header="0.31496062992125984" footer="0.31496062992125984"/>
  <pageSetup paperSize="9" scale="9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4712-5ABB-48F9-B784-7DE804DF7CF5}">
  <sheetPr>
    <pageSetUpPr fitToPage="1"/>
  </sheetPr>
  <dimension ref="A1:R77"/>
  <sheetViews>
    <sheetView view="pageBreakPreview" zoomScale="115" zoomScaleNormal="70" zoomScaleSheetLayoutView="115" workbookViewId="0">
      <selection activeCell="D33" sqref="D33"/>
    </sheetView>
  </sheetViews>
  <sheetFormatPr defaultRowHeight="13.5"/>
  <cols>
    <col min="1" max="4" width="5.375" style="1" customWidth="1"/>
    <col min="5" max="6" width="3" style="1" customWidth="1"/>
    <col min="7" max="8" width="5.375" style="1" customWidth="1"/>
    <col min="9" max="9" width="5.25" style="1" customWidth="1"/>
    <col min="10" max="16" width="5.375" style="1" customWidth="1"/>
    <col min="17" max="16384" width="9" style="1"/>
  </cols>
  <sheetData>
    <row r="1" spans="1:18" ht="23.25" customHeight="1">
      <c r="H1" s="9"/>
      <c r="I1" s="9"/>
      <c r="J1" s="9"/>
      <c r="K1" s="9"/>
      <c r="L1" s="112" t="s">
        <v>0</v>
      </c>
      <c r="M1" s="112"/>
      <c r="N1" s="112"/>
      <c r="O1" s="112"/>
      <c r="P1" s="112"/>
    </row>
    <row r="2" spans="1:18" ht="23.25" customHeight="1">
      <c r="A2" s="10" t="s">
        <v>1</v>
      </c>
      <c r="H2" s="9"/>
      <c r="I2" s="9"/>
      <c r="J2" s="9"/>
      <c r="K2" s="9"/>
      <c r="L2" s="9"/>
      <c r="M2" s="9"/>
      <c r="N2" s="9"/>
      <c r="O2" s="9"/>
    </row>
    <row r="3" spans="1:18" ht="23.25" customHeight="1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1:18" s="2" customFormat="1" ht="23.25" customHeight="1">
      <c r="A4" s="2" t="s">
        <v>3</v>
      </c>
      <c r="H4" s="7"/>
      <c r="I4" s="7"/>
      <c r="J4" s="7"/>
      <c r="K4" s="7"/>
      <c r="L4" s="7"/>
      <c r="M4" s="7"/>
      <c r="N4" s="7"/>
      <c r="O4" s="7"/>
    </row>
    <row r="5" spans="1:18" s="2" customFormat="1" ht="17.25" customHeight="1">
      <c r="A5" s="113" t="s">
        <v>4</v>
      </c>
      <c r="B5" s="114"/>
      <c r="C5" s="115"/>
      <c r="D5" s="115"/>
      <c r="E5" s="115"/>
      <c r="F5" s="115"/>
      <c r="G5" s="115"/>
      <c r="H5" s="115"/>
      <c r="I5" s="115"/>
      <c r="J5" s="116" t="s">
        <v>5</v>
      </c>
      <c r="K5" s="117"/>
      <c r="L5" s="120" t="s">
        <v>6</v>
      </c>
      <c r="M5" s="120"/>
      <c r="N5" s="120"/>
      <c r="O5" s="120"/>
      <c r="P5" s="121"/>
    </row>
    <row r="6" spans="1:18" s="2" customFormat="1" ht="35.25" customHeight="1">
      <c r="A6" s="122" t="s">
        <v>7</v>
      </c>
      <c r="B6" s="123"/>
      <c r="C6" s="124"/>
      <c r="D6" s="124"/>
      <c r="E6" s="124"/>
      <c r="F6" s="124"/>
      <c r="G6" s="124"/>
      <c r="H6" s="124"/>
      <c r="I6" s="124"/>
      <c r="J6" s="118"/>
      <c r="K6" s="119"/>
      <c r="L6" s="125" t="s">
        <v>8</v>
      </c>
      <c r="M6" s="126"/>
      <c r="N6" s="126"/>
      <c r="O6" s="126"/>
      <c r="P6" s="127"/>
    </row>
    <row r="7" spans="1:18" s="2" customFormat="1" ht="18" customHeight="1">
      <c r="A7" s="129" t="s">
        <v>9</v>
      </c>
      <c r="B7" s="130"/>
      <c r="C7" s="131" t="s">
        <v>10</v>
      </c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3"/>
    </row>
    <row r="8" spans="1:18" s="2" customFormat="1" ht="33" customHeight="1">
      <c r="A8" s="129"/>
      <c r="B8" s="130"/>
      <c r="C8" s="102" t="s">
        <v>11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3"/>
    </row>
    <row r="9" spans="1:18" s="2" customFormat="1" ht="23.25" customHeight="1">
      <c r="A9" s="104" t="s">
        <v>12</v>
      </c>
      <c r="B9" s="105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9"/>
    </row>
    <row r="10" spans="1:18" s="2" customFormat="1" ht="23.25" customHeight="1">
      <c r="A10" s="106"/>
      <c r="B10" s="107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1"/>
    </row>
    <row r="11" spans="1:18" s="2" customFormat="1" ht="21.95" customHeight="1">
      <c r="A11" s="171" t="s">
        <v>13</v>
      </c>
      <c r="B11" s="172"/>
      <c r="C11" s="152" t="s">
        <v>14</v>
      </c>
      <c r="D11" s="153"/>
      <c r="E11" s="153"/>
      <c r="F11" s="153"/>
      <c r="G11" s="153"/>
      <c r="H11" s="153"/>
      <c r="I11" s="153"/>
      <c r="J11" s="153"/>
      <c r="K11" s="153"/>
      <c r="L11" s="152" t="s">
        <v>15</v>
      </c>
      <c r="M11" s="153"/>
      <c r="N11" s="153"/>
      <c r="O11" s="153"/>
      <c r="P11" s="188"/>
    </row>
    <row r="12" spans="1:18" s="2" customFormat="1" ht="21.95" customHeight="1">
      <c r="A12" s="192" t="s">
        <v>16</v>
      </c>
      <c r="B12" s="193"/>
      <c r="C12" s="17" t="s">
        <v>17</v>
      </c>
      <c r="D12" s="165" t="s">
        <v>18</v>
      </c>
      <c r="E12" s="165"/>
      <c r="F12" s="165"/>
      <c r="G12" s="165"/>
      <c r="H12" s="165"/>
      <c r="I12" s="165"/>
      <c r="J12" s="165"/>
      <c r="K12" s="166"/>
      <c r="L12" s="189" t="s">
        <v>19</v>
      </c>
      <c r="M12" s="190"/>
      <c r="N12" s="190"/>
      <c r="O12" s="190"/>
      <c r="P12" s="191"/>
    </row>
    <row r="13" spans="1:18" s="2" customFormat="1" ht="21.95" customHeight="1">
      <c r="A13" s="194"/>
      <c r="B13" s="195"/>
      <c r="C13" s="18" t="s">
        <v>17</v>
      </c>
      <c r="D13" s="163" t="s">
        <v>20</v>
      </c>
      <c r="E13" s="163"/>
      <c r="F13" s="163"/>
      <c r="G13" s="163"/>
      <c r="H13" s="163"/>
      <c r="I13" s="163"/>
      <c r="J13" s="163"/>
      <c r="K13" s="164"/>
      <c r="L13" s="154" t="s">
        <v>19</v>
      </c>
      <c r="M13" s="155"/>
      <c r="N13" s="155"/>
      <c r="O13" s="155"/>
      <c r="P13" s="156"/>
    </row>
    <row r="14" spans="1:18" s="2" customFormat="1" ht="21.95" customHeight="1">
      <c r="A14" s="194"/>
      <c r="B14" s="195"/>
      <c r="C14" s="18" t="s">
        <v>17</v>
      </c>
      <c r="D14" s="163" t="s">
        <v>21</v>
      </c>
      <c r="E14" s="163"/>
      <c r="F14" s="163"/>
      <c r="G14" s="163"/>
      <c r="H14" s="163"/>
      <c r="I14" s="163"/>
      <c r="J14" s="163"/>
      <c r="K14" s="164"/>
      <c r="L14" s="154" t="s">
        <v>22</v>
      </c>
      <c r="M14" s="155"/>
      <c r="N14" s="155"/>
      <c r="O14" s="155"/>
      <c r="P14" s="156"/>
    </row>
    <row r="15" spans="1:18" s="2" customFormat="1" ht="21.95" customHeight="1">
      <c r="A15" s="194"/>
      <c r="B15" s="195"/>
      <c r="C15" s="39" t="s">
        <v>17</v>
      </c>
      <c r="D15" s="167" t="s">
        <v>23</v>
      </c>
      <c r="E15" s="167"/>
      <c r="F15" s="167"/>
      <c r="G15" s="167"/>
      <c r="H15" s="167"/>
      <c r="I15" s="167"/>
      <c r="J15" s="167"/>
      <c r="K15" s="168"/>
      <c r="L15" s="157" t="s">
        <v>22</v>
      </c>
      <c r="M15" s="158"/>
      <c r="N15" s="158"/>
      <c r="O15" s="158"/>
      <c r="P15" s="159"/>
      <c r="R15"/>
    </row>
    <row r="16" spans="1:18" s="2" customFormat="1" ht="21.95" customHeight="1">
      <c r="A16" s="196" t="s">
        <v>24</v>
      </c>
      <c r="B16" s="197"/>
      <c r="C16" s="40" t="s">
        <v>17</v>
      </c>
      <c r="D16" s="169" t="s">
        <v>18</v>
      </c>
      <c r="E16" s="169"/>
      <c r="F16" s="169"/>
      <c r="G16" s="169"/>
      <c r="H16" s="169"/>
      <c r="I16" s="169"/>
      <c r="J16" s="169"/>
      <c r="K16" s="170"/>
      <c r="L16" s="160" t="s">
        <v>19</v>
      </c>
      <c r="M16" s="161"/>
      <c r="N16" s="161"/>
      <c r="O16" s="161"/>
      <c r="P16" s="162"/>
    </row>
    <row r="17" spans="1:18" s="2" customFormat="1" ht="21.95" customHeight="1">
      <c r="A17" s="194"/>
      <c r="B17" s="195"/>
      <c r="C17" s="18" t="s">
        <v>17</v>
      </c>
      <c r="D17" s="163" t="s">
        <v>20</v>
      </c>
      <c r="E17" s="163"/>
      <c r="F17" s="163"/>
      <c r="G17" s="163"/>
      <c r="H17" s="163"/>
      <c r="I17" s="163"/>
      <c r="J17" s="163"/>
      <c r="K17" s="164"/>
      <c r="L17" s="154" t="s">
        <v>19</v>
      </c>
      <c r="M17" s="155"/>
      <c r="N17" s="155"/>
      <c r="O17" s="155"/>
      <c r="P17" s="156"/>
    </row>
    <row r="18" spans="1:18" s="2" customFormat="1" ht="21.95" customHeight="1">
      <c r="A18" s="198"/>
      <c r="B18" s="199"/>
      <c r="C18" s="39" t="s">
        <v>17</v>
      </c>
      <c r="D18" s="167" t="s">
        <v>21</v>
      </c>
      <c r="E18" s="167"/>
      <c r="F18" s="167"/>
      <c r="G18" s="167"/>
      <c r="H18" s="167"/>
      <c r="I18" s="167"/>
      <c r="J18" s="167"/>
      <c r="K18" s="168"/>
      <c r="L18" s="157" t="s">
        <v>22</v>
      </c>
      <c r="M18" s="158"/>
      <c r="N18" s="158"/>
      <c r="O18" s="158"/>
      <c r="P18" s="159"/>
    </row>
    <row r="19" spans="1:18" s="2" customFormat="1" ht="27.75" customHeight="1">
      <c r="A19" s="217" t="s">
        <v>85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9"/>
      <c r="Q19" s="2" t="s">
        <v>86</v>
      </c>
    </row>
    <row r="20" spans="1:18" s="2" customFormat="1" ht="15.75" customHeight="1">
      <c r="A20" s="182" t="s">
        <v>87</v>
      </c>
      <c r="B20" s="183"/>
      <c r="C20" s="183"/>
      <c r="D20" s="119" t="s">
        <v>7</v>
      </c>
      <c r="E20" s="200"/>
      <c r="F20" s="205" t="s">
        <v>68</v>
      </c>
      <c r="G20" s="206"/>
      <c r="H20" s="206"/>
      <c r="I20" s="207"/>
      <c r="J20" s="119" t="s">
        <v>5</v>
      </c>
      <c r="K20" s="220"/>
      <c r="L20" s="205" t="s">
        <v>69</v>
      </c>
      <c r="M20" s="206"/>
      <c r="N20" s="206"/>
      <c r="O20" s="206"/>
      <c r="P20" s="233"/>
      <c r="Q20" s="60" t="s">
        <v>88</v>
      </c>
    </row>
    <row r="21" spans="1:18" s="2" customFormat="1" ht="18" customHeight="1">
      <c r="A21" s="184"/>
      <c r="B21" s="185"/>
      <c r="C21" s="185"/>
      <c r="D21" s="201"/>
      <c r="E21" s="202"/>
      <c r="F21" s="222"/>
      <c r="G21" s="223"/>
      <c r="H21" s="223"/>
      <c r="I21" s="224"/>
      <c r="J21" s="201"/>
      <c r="K21" s="179"/>
      <c r="L21" s="228" t="s">
        <v>70</v>
      </c>
      <c r="M21" s="112"/>
      <c r="N21" s="112"/>
      <c r="O21" s="112"/>
      <c r="P21" s="229"/>
    </row>
    <row r="22" spans="1:18" s="2" customFormat="1" ht="18" customHeight="1">
      <c r="A22" s="186"/>
      <c r="B22" s="187"/>
      <c r="C22" s="187"/>
      <c r="D22" s="203"/>
      <c r="E22" s="204"/>
      <c r="F22" s="225"/>
      <c r="G22" s="226"/>
      <c r="H22" s="226"/>
      <c r="I22" s="227"/>
      <c r="J22" s="203"/>
      <c r="K22" s="221"/>
      <c r="L22" s="230"/>
      <c r="M22" s="231"/>
      <c r="N22" s="231"/>
      <c r="O22" s="231"/>
      <c r="P22" s="232"/>
    </row>
    <row r="23" spans="1:18" s="2" customFormat="1" ht="27.75" customHeight="1">
      <c r="A23" s="176" t="s">
        <v>26</v>
      </c>
      <c r="B23" s="177"/>
      <c r="C23" s="45" t="s">
        <v>17</v>
      </c>
      <c r="D23" s="173" t="s">
        <v>27</v>
      </c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5"/>
    </row>
    <row r="24" spans="1:18" s="2" customFormat="1" ht="15" customHeight="1">
      <c r="A24" s="178"/>
      <c r="B24" s="179"/>
      <c r="C24" s="208" t="s">
        <v>28</v>
      </c>
      <c r="D24" s="213" t="s">
        <v>29</v>
      </c>
      <c r="E24" s="36" t="s">
        <v>17</v>
      </c>
      <c r="F24" s="44" t="s">
        <v>30</v>
      </c>
      <c r="G24" s="11"/>
      <c r="H24" s="11"/>
      <c r="I24" s="11"/>
      <c r="J24" s="11"/>
      <c r="K24" s="11"/>
      <c r="L24" s="11"/>
      <c r="M24" s="11"/>
      <c r="N24" s="11"/>
      <c r="O24" s="11"/>
      <c r="P24" s="14"/>
    </row>
    <row r="25" spans="1:18" s="2" customFormat="1" ht="15" customHeight="1">
      <c r="A25" s="178"/>
      <c r="B25" s="179"/>
      <c r="C25" s="208"/>
      <c r="D25" s="213"/>
      <c r="E25" s="210" t="s">
        <v>17</v>
      </c>
      <c r="F25" s="20" t="s">
        <v>31</v>
      </c>
      <c r="G25" s="3"/>
      <c r="H25" s="3"/>
      <c r="I25" s="3"/>
      <c r="J25" s="3"/>
      <c r="K25" s="3"/>
      <c r="L25" s="3"/>
      <c r="M25" s="3"/>
      <c r="N25" s="3"/>
      <c r="O25" s="3"/>
      <c r="P25" s="16"/>
      <c r="R25"/>
    </row>
    <row r="26" spans="1:18" s="2" customFormat="1" ht="15" customHeight="1">
      <c r="A26" s="178"/>
      <c r="B26" s="179"/>
      <c r="C26" s="208"/>
      <c r="D26" s="214"/>
      <c r="E26" s="216"/>
      <c r="F26" s="23" t="s">
        <v>32</v>
      </c>
      <c r="G26" s="11"/>
      <c r="H26" s="11"/>
      <c r="I26" s="11"/>
      <c r="J26" s="11"/>
      <c r="K26" s="11"/>
      <c r="L26" s="11"/>
      <c r="M26" s="11"/>
      <c r="N26" s="11"/>
      <c r="O26" s="11"/>
      <c r="P26" s="14"/>
      <c r="R26"/>
    </row>
    <row r="27" spans="1:18" s="2" customFormat="1" ht="15" customHeight="1">
      <c r="A27" s="178"/>
      <c r="B27" s="179"/>
      <c r="C27" s="208"/>
      <c r="D27" s="210" t="s">
        <v>33</v>
      </c>
      <c r="E27" s="34" t="s">
        <v>17</v>
      </c>
      <c r="F27" s="37" t="s">
        <v>30</v>
      </c>
      <c r="G27" s="32"/>
      <c r="H27" s="32"/>
      <c r="I27" s="32"/>
      <c r="J27" s="32"/>
      <c r="K27" s="32"/>
      <c r="L27" s="32"/>
      <c r="M27" s="32"/>
      <c r="N27" s="32"/>
      <c r="O27" s="32"/>
      <c r="P27" s="33"/>
      <c r="R27"/>
    </row>
    <row r="28" spans="1:18" s="2" customFormat="1" ht="15" customHeight="1">
      <c r="A28" s="178"/>
      <c r="B28" s="179"/>
      <c r="C28" s="208"/>
      <c r="D28" s="211"/>
      <c r="E28" s="210" t="s">
        <v>17</v>
      </c>
      <c r="F28" s="35" t="s">
        <v>31</v>
      </c>
      <c r="G28" s="3"/>
      <c r="H28" s="3"/>
      <c r="I28" s="3"/>
      <c r="J28" s="3"/>
      <c r="K28" s="3"/>
      <c r="L28" s="3"/>
      <c r="M28" s="3"/>
      <c r="N28" s="3"/>
      <c r="O28" s="3"/>
      <c r="P28" s="16"/>
      <c r="R28"/>
    </row>
    <row r="29" spans="1:18" s="2" customFormat="1" ht="15" customHeight="1">
      <c r="A29" s="178"/>
      <c r="B29" s="179"/>
      <c r="C29" s="215"/>
      <c r="D29" s="212"/>
      <c r="E29" s="212"/>
      <c r="F29" s="61" t="s">
        <v>89</v>
      </c>
      <c r="G29" s="28"/>
      <c r="H29" s="28"/>
      <c r="I29" s="28"/>
      <c r="J29" s="28"/>
      <c r="K29" s="28"/>
      <c r="L29" s="28"/>
      <c r="M29" s="28"/>
      <c r="N29" s="28"/>
      <c r="O29" s="28"/>
      <c r="P29" s="29"/>
      <c r="R29"/>
    </row>
    <row r="30" spans="1:18" s="2" customFormat="1" ht="15.75">
      <c r="A30" s="178"/>
      <c r="B30" s="179"/>
      <c r="C30" s="208" t="s">
        <v>35</v>
      </c>
      <c r="D30" s="30" t="s">
        <v>36</v>
      </c>
      <c r="E30" s="19"/>
      <c r="F30" s="7"/>
      <c r="G30" s="7"/>
      <c r="H30" s="7"/>
      <c r="I30" s="7"/>
      <c r="K30" s="7"/>
      <c r="L30" s="7"/>
      <c r="M30" s="7"/>
      <c r="N30" s="7"/>
      <c r="O30" s="7"/>
      <c r="P30" s="15"/>
      <c r="R30"/>
    </row>
    <row r="31" spans="1:18" s="2" customFormat="1" ht="15.75">
      <c r="A31" s="178"/>
      <c r="B31" s="179"/>
      <c r="C31" s="208"/>
      <c r="D31" s="30" t="s">
        <v>37</v>
      </c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15"/>
      <c r="R31"/>
    </row>
    <row r="32" spans="1:18" s="2" customFormat="1" ht="15.75">
      <c r="A32" s="180"/>
      <c r="B32" s="181"/>
      <c r="C32" s="209"/>
      <c r="D32" s="46" t="s">
        <v>38</v>
      </c>
      <c r="E32" s="47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3"/>
      <c r="R32"/>
    </row>
    <row r="33" spans="1:18" s="2" customFormat="1" ht="22.5" customHeight="1">
      <c r="A33" s="122" t="s">
        <v>39</v>
      </c>
      <c r="B33" s="136"/>
      <c r="C33" s="140" t="s">
        <v>17</v>
      </c>
      <c r="D33" s="142" t="s">
        <v>90</v>
      </c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43"/>
      <c r="Q33" s="59" t="s">
        <v>74</v>
      </c>
      <c r="R33"/>
    </row>
    <row r="34" spans="1:18" s="2" customFormat="1" ht="21.75" customHeight="1">
      <c r="A34" s="104"/>
      <c r="B34" s="137"/>
      <c r="C34" s="141"/>
      <c r="D34" s="144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6"/>
      <c r="Q34" s="2" t="s">
        <v>91</v>
      </c>
    </row>
    <row r="35" spans="1:18" s="2" customFormat="1" ht="30" customHeight="1">
      <c r="A35" s="104"/>
      <c r="B35" s="137"/>
      <c r="C35" s="140" t="s">
        <v>17</v>
      </c>
      <c r="D35" s="281" t="s">
        <v>92</v>
      </c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43"/>
    </row>
    <row r="36" spans="1:18" s="2" customFormat="1" ht="30" customHeight="1">
      <c r="A36" s="138"/>
      <c r="B36" s="139"/>
      <c r="C36" s="147"/>
      <c r="D36" s="149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1"/>
    </row>
    <row r="37" spans="1:18" s="2" customFormat="1" ht="33" customHeight="1">
      <c r="A37" s="134" t="s">
        <v>93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</row>
    <row r="38" spans="1:18" s="2" customFormat="1" ht="11.25" customHeight="1">
      <c r="M38" s="20"/>
      <c r="N38" s="20"/>
      <c r="O38" s="20"/>
      <c r="P38" s="20"/>
    </row>
    <row r="39" spans="1:18" s="2" customFormat="1" ht="11.2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0"/>
      <c r="N39" s="20"/>
      <c r="O39" s="20"/>
      <c r="P39" s="20"/>
    </row>
    <row r="40" spans="1:18" s="2" customFormat="1" ht="11.25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8" s="2" customFormat="1" ht="11.25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8" s="2" customFormat="1" ht="11.25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8" s="2" customFormat="1" ht="11.25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8" s="2" customFormat="1" ht="11.2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8" s="2" customFormat="1" ht="11.2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8" s="2" customFormat="1" ht="11.25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8" s="2" customFormat="1" ht="11.25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8" s="2" customFormat="1" ht="11.25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s="2" customFormat="1" ht="11.25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s="2" customFormat="1" ht="11.25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s="2" customFormat="1" ht="11.25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s="2" customFormat="1" ht="11.25" customHeigh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s="2" customFormat="1" ht="11.25" customHeigh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s="2" customFormat="1" ht="11.25" customHeight="1"/>
    <row r="55" spans="1:17" s="2" customFormat="1" ht="11.25" customHeight="1"/>
    <row r="56" spans="1:17" s="2" customFormat="1" ht="11.25" customHeight="1"/>
    <row r="57" spans="1:17" s="2" customFormat="1" ht="11.25" customHeight="1"/>
    <row r="58" spans="1:17" s="2" customFormat="1" ht="11.25" customHeight="1"/>
    <row r="59" spans="1:17" s="2" customFormat="1" ht="11.25" customHeight="1"/>
    <row r="60" spans="1:17" s="2" customFormat="1" ht="11.25" customHeight="1"/>
    <row r="61" spans="1:17" s="2" customFormat="1" ht="11.25" customHeight="1"/>
    <row r="62" spans="1:17" s="2" customFormat="1" ht="11.25" customHeight="1"/>
    <row r="63" spans="1:17" s="2" customFormat="1" ht="11.25" customHeight="1"/>
    <row r="64" spans="1:17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</sheetData>
  <mergeCells count="55">
    <mergeCell ref="L1:P1"/>
    <mergeCell ref="A3:P3"/>
    <mergeCell ref="A5:B5"/>
    <mergeCell ref="C5:I5"/>
    <mergeCell ref="J5:K6"/>
    <mergeCell ref="L5:P5"/>
    <mergeCell ref="A6:B6"/>
    <mergeCell ref="C6:I6"/>
    <mergeCell ref="L6:P6"/>
    <mergeCell ref="L14:P14"/>
    <mergeCell ref="D15:K15"/>
    <mergeCell ref="L15:P15"/>
    <mergeCell ref="A7:B8"/>
    <mergeCell ref="C7:P7"/>
    <mergeCell ref="C8:P8"/>
    <mergeCell ref="A9:B10"/>
    <mergeCell ref="C9:P10"/>
    <mergeCell ref="A11:B11"/>
    <mergeCell ref="C11:K11"/>
    <mergeCell ref="L11:P11"/>
    <mergeCell ref="A12:B15"/>
    <mergeCell ref="D12:K12"/>
    <mergeCell ref="L12:P12"/>
    <mergeCell ref="D13:K13"/>
    <mergeCell ref="L13:P13"/>
    <mergeCell ref="D14:K14"/>
    <mergeCell ref="A19:P19"/>
    <mergeCell ref="A20:C22"/>
    <mergeCell ref="D20:E22"/>
    <mergeCell ref="F20:I20"/>
    <mergeCell ref="J20:K22"/>
    <mergeCell ref="L20:P20"/>
    <mergeCell ref="F21:I22"/>
    <mergeCell ref="L21:P22"/>
    <mergeCell ref="A16:B18"/>
    <mergeCell ref="D16:K16"/>
    <mergeCell ref="L16:P16"/>
    <mergeCell ref="D17:K17"/>
    <mergeCell ref="L17:P17"/>
    <mergeCell ref="D18:K18"/>
    <mergeCell ref="L18:P18"/>
    <mergeCell ref="A37:P37"/>
    <mergeCell ref="A23:B32"/>
    <mergeCell ref="D23:P23"/>
    <mergeCell ref="C24:C29"/>
    <mergeCell ref="D24:D26"/>
    <mergeCell ref="E25:E26"/>
    <mergeCell ref="D27:D29"/>
    <mergeCell ref="E28:E29"/>
    <mergeCell ref="C30:C32"/>
    <mergeCell ref="A33:B36"/>
    <mergeCell ref="C33:C34"/>
    <mergeCell ref="D33:P34"/>
    <mergeCell ref="C35:C36"/>
    <mergeCell ref="D35:P36"/>
  </mergeCells>
  <phoneticPr fontId="2"/>
  <pageMargins left="0.70866141732283472" right="0.70866141732283472" top="0.35433070866141736" bottom="0.35433070866141736" header="0.31496062992125984" footer="0.31496062992125984"/>
  <pageSetup paperSize="9" scale="9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608D-95E1-4CA7-BEB6-AC72E6E6996B}">
  <sheetPr>
    <pageSetUpPr fitToPage="1"/>
  </sheetPr>
  <dimension ref="A1:BX97"/>
  <sheetViews>
    <sheetView view="pageBreakPreview" topLeftCell="A40" zoomScale="115" zoomScaleNormal="70" zoomScaleSheetLayoutView="115" workbookViewId="0">
      <selection activeCell="Q2" sqref="Q2"/>
    </sheetView>
  </sheetViews>
  <sheetFormatPr defaultRowHeight="13.5"/>
  <cols>
    <col min="1" max="4" width="5.375" style="1" customWidth="1"/>
    <col min="5" max="6" width="3" style="1" customWidth="1"/>
    <col min="7" max="8" width="5.375" style="1" customWidth="1"/>
    <col min="9" max="9" width="5.25" style="1" customWidth="1"/>
    <col min="10" max="16" width="5.375" style="1" customWidth="1"/>
    <col min="17" max="17" width="9" style="1"/>
    <col min="18" max="18" width="26.75" style="1" customWidth="1"/>
    <col min="19" max="34" width="8.875" style="1" customWidth="1"/>
    <col min="35" max="35" width="9.875" style="1" customWidth="1"/>
    <col min="36" max="40" width="8.875" style="1" customWidth="1"/>
    <col min="41" max="41" width="19.875" style="1" customWidth="1"/>
    <col min="42" max="46" width="8.875" style="1" customWidth="1"/>
    <col min="47" max="47" width="17.375" style="1" bestFit="1" customWidth="1"/>
    <col min="48" max="50" width="8.875" style="1" customWidth="1"/>
    <col min="51" max="51" width="17.375" style="1" bestFit="1" customWidth="1"/>
    <col min="52" max="52" width="8.875" style="1" customWidth="1"/>
    <col min="53" max="53" width="38.375" style="1" customWidth="1"/>
    <col min="54" max="55" width="8.875" style="1" customWidth="1"/>
    <col min="56" max="56" width="11.625" style="1" customWidth="1"/>
    <col min="57" max="98" width="8.875" style="1" customWidth="1"/>
    <col min="99" max="16384" width="9" style="1"/>
  </cols>
  <sheetData>
    <row r="1" spans="1:76" ht="23.25" customHeight="1">
      <c r="A1" s="69">
        <f>Q1</f>
        <v>127</v>
      </c>
      <c r="H1" s="9"/>
      <c r="I1" s="9"/>
      <c r="J1" s="9"/>
      <c r="K1" s="9"/>
      <c r="L1" s="298" t="str">
        <f>U3</f>
        <v>令和８年４月３０日</v>
      </c>
      <c r="M1" s="112"/>
      <c r="N1" s="112"/>
      <c r="O1" s="112"/>
      <c r="P1" s="112"/>
      <c r="Q1" s="65">
        <v>127</v>
      </c>
      <c r="R1" s="1" t="str">
        <f>INDEX(貼り付け!D:D,MATCH($Q$1,貼り付け!$B:$B,0))</f>
        <v>2026-04-30T09:07:03</v>
      </c>
      <c r="S1" s="1" t="str">
        <f>INDEX(貼り付け!K:K,MATCH($Q$1,貼り付け!$B:$B,0))</f>
        <v>前橋市</v>
      </c>
      <c r="T1" s="1" t="str">
        <f>INDEX(貼り付け!L:L,MATCH($Q$1,貼り付け!$B:$B,0))</f>
        <v>ない</v>
      </c>
      <c r="U1" s="1" t="str">
        <f>INDEX(貼り付け!M:M,MATCH($Q$1,貼り付け!$B:$B,0))</f>
        <v>中沢</v>
      </c>
      <c r="V1" s="1" t="str">
        <f>INDEX(貼り付け!N:N,MATCH($Q$1,貼り付け!$B:$B,0))</f>
        <v>知美</v>
      </c>
      <c r="W1" s="1" t="str">
        <f>INDEX(貼り付け!O:O,MATCH($Q$1,貼り付け!$B:$B,0))</f>
        <v>ナカザワ</v>
      </c>
      <c r="X1" s="1" t="str">
        <f>INDEX(貼り付け!P:P,MATCH($Q$1,貼り付け!$B:$B,0))</f>
        <v>トモミ</v>
      </c>
      <c r="Y1" s="1" t="str">
        <f>INDEX(貼り付け!Q:Q,MATCH($Q$1,貼り付け!$B:$B,0))</f>
        <v>371-0055</v>
      </c>
      <c r="Z1" s="1" t="str">
        <f>INDEX(貼り付け!R:R,MATCH($Q$1,貼り付け!$B:$B,0))</f>
        <v>群馬県</v>
      </c>
      <c r="AA1" s="1" t="str">
        <f>INDEX(貼り付け!S:S,MATCH($Q$1,貼り付け!$B:$B,0))</f>
        <v>前橋市</v>
      </c>
      <c r="AB1" s="1" t="str">
        <f>INDEX(貼り付け!T:T,MATCH($Q$1,貼り付け!$B:$B,0))</f>
        <v>北代田町359-7</v>
      </c>
      <c r="AC1" s="1">
        <f>INDEX(貼り付け!U:U,MATCH($Q$1,貼り付け!$B:$B,0))</f>
        <v>0</v>
      </c>
      <c r="AD1" s="1">
        <f>INDEX(貼り付け!V:V,MATCH($Q$1,貼り付け!$B:$B,0))</f>
        <v>8066263549</v>
      </c>
      <c r="AE1" s="1">
        <f>INDEX(貼り付け!W:W,MATCH($Q$1,貼り付け!$B:$B,0))</f>
        <v>19891103</v>
      </c>
      <c r="AF1" s="1" t="str">
        <f>INDEX(貼り付け!X:X,MATCH($Q$1,貼り付け!$B:$B,0))</f>
        <v>0回</v>
      </c>
      <c r="AG1" s="1" t="str">
        <f>INDEX(貼り付け!Y:Y,MATCH($Q$1,貼り付け!$B:$B,0))</f>
        <v>1回</v>
      </c>
      <c r="AH1" s="1" t="str">
        <f>INDEX(貼り付け!Z:Z,MATCH($Q$1,貼り付け!$B:$B,0))</f>
        <v>1回</v>
      </c>
      <c r="AI1" s="1" t="str">
        <f>INDEX(貼り付け!AA:AA,MATCH($Q$1,貼り付け!$B:$B,0))</f>
        <v>麻しん・風しん抗体検査</v>
      </c>
      <c r="AJ1" s="1">
        <f>INDEX(貼り付け!AB:AB,MATCH($Q$1,貼り付け!$B:$B,0))</f>
        <v>0</v>
      </c>
      <c r="AK1" s="1">
        <f>INDEX(貼り付け!AC:AC,MATCH($Q$1,貼り付け!$B:$B,0))</f>
        <v>0</v>
      </c>
      <c r="AL1" s="1">
        <f>INDEX(貼り付け!AD:AD,MATCH($Q$1,貼り付け!$B:$B,0))</f>
        <v>0</v>
      </c>
      <c r="AM1" s="1">
        <f>INDEX(貼り付け!AE:AE,MATCH($Q$1,貼り付け!$B:$B,0))</f>
        <v>0</v>
      </c>
      <c r="AN1" s="1">
        <f>INDEX(貼り付け!AF:AF,MATCH($Q$1,貼り付け!$B:$B,0))</f>
        <v>0</v>
      </c>
      <c r="AO1" s="1" t="str">
        <f>INDEX(貼り付け!AG:AG,MATCH($Q$1,貼り付け!$B:$B,0))</f>
        <v>妊娠を希望する女性</v>
      </c>
      <c r="AP1" s="1" t="str">
        <f>INDEX(貼り付け!AH:AH,MATCH($Q$1,貼り付け!$B:$B,0))</f>
        <v>妊娠を希望する女性</v>
      </c>
      <c r="AQ1" s="1">
        <f>INDEX(貼り付け!AI:AI,MATCH($Q$1,貼り付け!$B:$B,0))</f>
        <v>0</v>
      </c>
      <c r="AR1" s="1">
        <f>INDEX(貼り付け!AJ:AJ,MATCH($Q$1,貼り付け!$B:$B,0))</f>
        <v>0</v>
      </c>
      <c r="AS1" s="1" t="str">
        <f>INDEX(貼り付け!AK:AK,MATCH($Q$1,貼り付け!$B:$B,0))</f>
        <v>ない又はわからない（結果不明）</v>
      </c>
      <c r="AT1" s="1">
        <f>INDEX(貼り付け!AL:AL,MATCH($Q$1,貼り付け!$B:$B,0))</f>
        <v>0</v>
      </c>
      <c r="AU1" s="1">
        <f>INDEX(貼り付け!AM:AM,MATCH($Q$1,貼り付け!$B:$B,0))</f>
        <v>0</v>
      </c>
      <c r="AV1" s="1" t="str">
        <f>INDEX(貼り付け!AN:AN,MATCH($Q$1,貼り付け!$B:$B,0))</f>
        <v>ない又はわからない（結果不明）</v>
      </c>
      <c r="AW1" s="1">
        <f>INDEX(貼り付け!AO:AO,MATCH($Q$1,貼り付け!$B:$B,0))</f>
        <v>0</v>
      </c>
      <c r="AX1" s="1">
        <f>INDEX(貼り付け!AP:AP,MATCH($Q$1,貼り付け!$B:$B,0))</f>
        <v>0</v>
      </c>
      <c r="AY1" s="1">
        <f>INDEX(貼り付け!AQ:AQ,MATCH($Q$1,貼り付け!$B:$B,0))</f>
        <v>0</v>
      </c>
      <c r="AZ1" s="1">
        <f>INDEX(貼り付け!AR:AR,MATCH($Q$1,貼り付け!$B:$B,0))</f>
        <v>0</v>
      </c>
      <c r="BA1" s="1">
        <f>INDEX(貼り付け!AS:AS,MATCH($Q$1,貼り付け!$B:$B,0))</f>
        <v>0</v>
      </c>
      <c r="BB1" s="1" t="str">
        <f>INDEX(貼り付け!AT:AT,MATCH($Q$1,貼り付け!$B:$B,0))</f>
        <v>（平成２年４月１日以前生まれの方のみ）検査の結果、抗体価が低いことが判明した場合、予防接種を受けることを希望します。</v>
      </c>
      <c r="BC1" s="1" t="str">
        <f>INDEX(貼り付け!AU:AU,MATCH($Q$1,貼り付け!$B:$B,0))</f>
        <v>本事業の実施に必要な範囲で、市が保有する個人情報を確認することに同意します。</v>
      </c>
      <c r="BD1" s="1">
        <f>INDEX(貼り付け!AV:AV,MATCH($Q$1,貼り付け!$B:$B,0))</f>
        <v>0</v>
      </c>
      <c r="BE1" s="1">
        <f>INDEX(貼り付け!AW:AW,MATCH($Q$1,貼り付け!$B:$B,0))</f>
        <v>0</v>
      </c>
      <c r="BF1" s="1">
        <f>INDEX(貼り付け!AX:AX,MATCH($Q$1,貼り付け!$B:$B,0))</f>
        <v>0</v>
      </c>
      <c r="BG1" s="1">
        <f>INDEX(貼り付け!AY:AY,MATCH($Q$1,貼り付け!$B:$B,0))</f>
        <v>0</v>
      </c>
      <c r="BH1" s="1">
        <f>INDEX(貼り付け!AZ:AZ,MATCH($Q$1,貼り付け!$B:$B,0))</f>
        <v>0</v>
      </c>
      <c r="BI1" s="1">
        <f>INDEX(貼り付け!BA:BA,MATCH($Q$1,貼り付け!$B:$B,0))</f>
        <v>0</v>
      </c>
      <c r="BJ1" s="1">
        <f>INDEX(貼り付け!BB:BB,MATCH($Q$1,貼り付け!$B:$B,0))</f>
        <v>0</v>
      </c>
      <c r="BK1" s="1">
        <f>INDEX(貼り付け!BC:BC,MATCH($Q$1,貼り付け!$B:$B,0))</f>
        <v>0</v>
      </c>
      <c r="BL1" s="1">
        <f>INDEX(貼り付け!BD:BD,MATCH($Q$1,貼り付け!$B:$B,0))</f>
        <v>0</v>
      </c>
      <c r="BM1" s="1">
        <f>INDEX(貼り付け!BE:BE,MATCH($Q$1,貼り付け!$B:$B,0))</f>
        <v>0</v>
      </c>
      <c r="BN1" s="1">
        <f>INDEX(貼り付け!BF:BF,MATCH($Q$1,貼り付け!$B:$B,0))</f>
        <v>0</v>
      </c>
      <c r="BO1" s="1">
        <f>INDEX(貼り付け!BG:BG,MATCH($Q$1,貼り付け!$B:$B,0))</f>
        <v>0</v>
      </c>
      <c r="BP1" s="1">
        <f>INDEX(貼り付け!BH:BH,MATCH($Q$1,貼り付け!$B:$B,0))</f>
        <v>0</v>
      </c>
      <c r="BQ1" s="1">
        <f>INDEX(貼り付け!BI:BI,MATCH($Q$1,貼り付け!$B:$B,0))</f>
        <v>0</v>
      </c>
      <c r="BR1" s="1">
        <f>INDEX(貼り付け!BJ:BJ,MATCH($Q$1,貼り付け!$B:$B,0))</f>
        <v>0</v>
      </c>
      <c r="BS1" s="1">
        <f>INDEX(貼り付け!BK:BK,MATCH($Q$1,貼り付け!$B:$B,0))</f>
        <v>0</v>
      </c>
      <c r="BT1" s="1">
        <f>INDEX(貼り付け!BL:BL,MATCH($Q$1,貼り付け!$B:$B,0))</f>
        <v>0</v>
      </c>
      <c r="BU1" s="1">
        <f>INDEX(貼り付け!BM:BM,MATCH($Q$1,貼り付け!$B:$B,0))</f>
        <v>0</v>
      </c>
      <c r="BV1" s="1">
        <f>INDEX(貼り付け!BN:BN,MATCH($Q$1,貼り付け!$B:$B,0))</f>
        <v>0</v>
      </c>
      <c r="BW1" s="1">
        <f>INDEX(貼り付け!BO:BO,MATCH($Q$1,貼り付け!$B:$B,0))</f>
        <v>0</v>
      </c>
      <c r="BX1" s="1">
        <f>INDEX(貼り付け!BP:BP,MATCH($Q$1,貼り付け!$B:$B,0))</f>
        <v>0</v>
      </c>
    </row>
    <row r="2" spans="1:76" ht="23.25" customHeight="1">
      <c r="A2" s="10" t="s">
        <v>1</v>
      </c>
      <c r="H2" s="9"/>
      <c r="I2" s="9"/>
      <c r="J2" s="9"/>
      <c r="K2" s="9"/>
      <c r="L2" s="9"/>
      <c r="M2" s="9"/>
      <c r="N2" s="9"/>
      <c r="O2" s="9"/>
      <c r="R2" s="1" t="str">
        <f>INDEX(貼り付け!A:A,MATCH($Q$1,貼り付け!$B:$B,0))</f>
        <v>鈴木</v>
      </c>
      <c r="S2" s="1" t="str">
        <f>TEXT(X3," ggg  e年")</f>
        <v xml:space="preserve"> 平成  1年</v>
      </c>
      <c r="U2" s="1" t="str">
        <f>LEFT(R1,4)</f>
        <v>2026</v>
      </c>
      <c r="V2" s="1" t="str">
        <f>MID(R1,6,2)</f>
        <v>04</v>
      </c>
      <c r="W2" s="1" t="str">
        <f>MID(R1,9,2)</f>
        <v>30</v>
      </c>
      <c r="X2" s="1" t="str">
        <f>LEFT(AE1,4)</f>
        <v>1989</v>
      </c>
      <c r="Y2" s="1" t="str">
        <f>MID(AE1,5,2)</f>
        <v>11</v>
      </c>
      <c r="Z2" s="1" t="str">
        <f>MID(AE1,7,2)</f>
        <v>03</v>
      </c>
      <c r="AS2" t="s">
        <v>94</v>
      </c>
      <c r="AT2" t="s">
        <v>95</v>
      </c>
      <c r="AU2" t="s">
        <v>96</v>
      </c>
      <c r="AV2" t="s">
        <v>97</v>
      </c>
      <c r="AW2" t="s">
        <v>98</v>
      </c>
      <c r="AX2" t="s">
        <v>99</v>
      </c>
      <c r="AY2" t="s">
        <v>100</v>
      </c>
      <c r="AZ2" t="s">
        <v>101</v>
      </c>
      <c r="BA2" t="s">
        <v>102</v>
      </c>
      <c r="BB2" t="s">
        <v>103</v>
      </c>
      <c r="BC2" t="s">
        <v>104</v>
      </c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 t="s">
        <v>111</v>
      </c>
      <c r="BK2" t="s">
        <v>112</v>
      </c>
      <c r="BL2" t="s">
        <v>113</v>
      </c>
    </row>
    <row r="3" spans="1:76" ht="23.25" customHeight="1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S3" s="1" t="str">
        <f>TEXT(X3,"m月")</f>
        <v>11月</v>
      </c>
      <c r="U3" s="64" t="str">
        <f>DBCS(TEXT(DATE(U2,V2,W2),"ggge年m月d日"))</f>
        <v>令和８年４月３０日</v>
      </c>
      <c r="X3" s="64" t="str">
        <f>DBCS(TEXT(DATE(X2,Y2,Z2),"ggge年m月d日"))</f>
        <v>平成１年１１月３日</v>
      </c>
    </row>
    <row r="4" spans="1:76" s="2" customFormat="1" ht="23.25" customHeight="1">
      <c r="A4" s="2" t="s">
        <v>3</v>
      </c>
      <c r="H4" s="7"/>
      <c r="I4" s="7"/>
      <c r="J4" s="7"/>
      <c r="K4" s="7"/>
      <c r="L4" s="7"/>
      <c r="M4" s="7"/>
      <c r="N4" s="7"/>
      <c r="O4" s="7"/>
      <c r="S4" s="1" t="str">
        <f>TEXT(X3,"d日")</f>
        <v>3日</v>
      </c>
    </row>
    <row r="5" spans="1:76" s="2" customFormat="1" ht="17.25" customHeight="1">
      <c r="A5" s="113" t="s">
        <v>65</v>
      </c>
      <c r="B5" s="114"/>
      <c r="C5" s="115" t="str">
        <f>W1&amp;"　"&amp;X1</f>
        <v>ナカザワ　トモミ</v>
      </c>
      <c r="D5" s="115"/>
      <c r="E5" s="115"/>
      <c r="F5" s="115"/>
      <c r="G5" s="115"/>
      <c r="H5" s="115"/>
      <c r="I5" s="115"/>
      <c r="J5" s="116" t="s">
        <v>5</v>
      </c>
      <c r="K5" s="117"/>
      <c r="L5" s="299" t="str">
        <f>S2</f>
        <v xml:space="preserve"> 平成  1年</v>
      </c>
      <c r="M5" s="299"/>
      <c r="N5" s="299"/>
      <c r="O5" s="299"/>
      <c r="P5" s="300"/>
      <c r="S5" s="2" t="str">
        <f ca="1">"（　　　"&amp;DATEDIF(X3, TODAY(), "Y")&amp;"歳）"</f>
        <v>（　　　36歳）</v>
      </c>
    </row>
    <row r="6" spans="1:76" s="2" customFormat="1" ht="35.25" customHeight="1">
      <c r="A6" s="122" t="s">
        <v>7</v>
      </c>
      <c r="B6" s="123"/>
      <c r="C6" s="301" t="str">
        <f>U1&amp;"　"&amp;V1</f>
        <v>中沢　知美</v>
      </c>
      <c r="D6" s="302"/>
      <c r="E6" s="302"/>
      <c r="F6" s="302"/>
      <c r="G6" s="302"/>
      <c r="H6" s="302"/>
      <c r="I6" s="303"/>
      <c r="J6" s="118"/>
      <c r="K6" s="119"/>
      <c r="L6" s="228" t="str">
        <f ca="1">S3&amp;S4&amp;S5</f>
        <v>11月3日（　　　36歳）</v>
      </c>
      <c r="M6" s="112"/>
      <c r="N6" s="112"/>
      <c r="O6" s="112"/>
      <c r="P6" s="229"/>
      <c r="S6" s="2" t="s">
        <v>114</v>
      </c>
    </row>
    <row r="7" spans="1:76" s="2" customFormat="1" ht="18" customHeight="1">
      <c r="A7" s="129" t="s">
        <v>9</v>
      </c>
      <c r="B7" s="130"/>
      <c r="C7" s="131" t="str">
        <f>"〒"&amp;Y1</f>
        <v>〒371-0055</v>
      </c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3"/>
      <c r="S7" s="2" t="str">
        <f>LEFT(AD1,2)</f>
        <v>80</v>
      </c>
    </row>
    <row r="8" spans="1:76" s="2" customFormat="1" ht="33" customHeight="1">
      <c r="A8" s="129"/>
      <c r="B8" s="130"/>
      <c r="C8" s="102" t="str">
        <f>AA1&amp;AB1&amp;IF(AC1=0,"",AC1)</f>
        <v>前橋市北代田町359-7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3"/>
      <c r="S8" s="2" t="str">
        <f>MID(AD1,3,4)</f>
        <v>6626</v>
      </c>
    </row>
    <row r="9" spans="1:76" s="2" customFormat="1" ht="23.25" customHeight="1">
      <c r="A9" s="104" t="s">
        <v>12</v>
      </c>
      <c r="B9" s="105"/>
      <c r="C9" s="304" t="str">
        <f>0&amp;S7&amp;S10&amp;S8&amp;S10&amp;S9</f>
        <v>080-6626-3549</v>
      </c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5"/>
      <c r="S9" s="2" t="str">
        <f>MID(AD1,7,4)</f>
        <v>3549</v>
      </c>
    </row>
    <row r="10" spans="1:76" s="2" customFormat="1" ht="23.25" customHeight="1">
      <c r="A10" s="106"/>
      <c r="B10" s="107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7"/>
      <c r="S10" s="2" t="s">
        <v>115</v>
      </c>
    </row>
    <row r="11" spans="1:76" s="2" customFormat="1" ht="21.95" customHeight="1">
      <c r="A11" s="171" t="s">
        <v>13</v>
      </c>
      <c r="B11" s="172"/>
      <c r="C11" s="152" t="s">
        <v>14</v>
      </c>
      <c r="D11" s="153"/>
      <c r="E11" s="153"/>
      <c r="F11" s="153"/>
      <c r="G11" s="153"/>
      <c r="H11" s="153"/>
      <c r="I11" s="153"/>
      <c r="J11" s="153"/>
      <c r="K11" s="153"/>
      <c r="L11" s="152" t="s">
        <v>15</v>
      </c>
      <c r="M11" s="153"/>
      <c r="N11" s="153"/>
      <c r="O11" s="153"/>
      <c r="P11" s="188"/>
    </row>
    <row r="12" spans="1:76" s="2" customFormat="1" ht="21.95" customHeight="1">
      <c r="A12" s="192" t="str">
        <f>T12&amp;"麻しん
抗体検査"</f>
        <v>☑麻しん
抗体検査</v>
      </c>
      <c r="B12" s="193"/>
      <c r="C12" s="17" t="str">
        <f>S12</f>
        <v>☑</v>
      </c>
      <c r="D12" s="165" t="s">
        <v>18</v>
      </c>
      <c r="E12" s="165"/>
      <c r="F12" s="165"/>
      <c r="G12" s="165"/>
      <c r="H12" s="165"/>
      <c r="I12" s="165"/>
      <c r="J12" s="165"/>
      <c r="K12" s="166"/>
      <c r="L12" s="189" t="s">
        <v>19</v>
      </c>
      <c r="M12" s="190"/>
      <c r="N12" s="190"/>
      <c r="O12" s="190"/>
      <c r="P12" s="191"/>
      <c r="R12" s="2" t="s">
        <v>116</v>
      </c>
      <c r="S12" s="2" t="str">
        <f>IF(R12=$AO$1,"☑","□")</f>
        <v>☑</v>
      </c>
      <c r="T12" s="2" t="str">
        <f>IF(AO1=0,"□","☑")</f>
        <v>☑</v>
      </c>
    </row>
    <row r="13" spans="1:76" s="2" customFormat="1" ht="21.95" customHeight="1">
      <c r="A13" s="194"/>
      <c r="B13" s="195"/>
      <c r="C13" s="18" t="str">
        <f>S13</f>
        <v>□</v>
      </c>
      <c r="D13" s="163" t="s">
        <v>20</v>
      </c>
      <c r="E13" s="163"/>
      <c r="F13" s="163"/>
      <c r="G13" s="163"/>
      <c r="H13" s="163"/>
      <c r="I13" s="163"/>
      <c r="J13" s="163"/>
      <c r="K13" s="164"/>
      <c r="L13" s="154" t="s">
        <v>19</v>
      </c>
      <c r="M13" s="155"/>
      <c r="N13" s="155"/>
      <c r="O13" s="155"/>
      <c r="P13" s="156"/>
      <c r="R13" s="2" t="s">
        <v>117</v>
      </c>
      <c r="S13" s="2" t="str">
        <f t="shared" ref="S13:S15" si="0">IF(R13=$AO$1,"☑","□")</f>
        <v>□</v>
      </c>
      <c r="T13" s="2" t="str">
        <f>IF(AP1=0,"□","☑")</f>
        <v>☑</v>
      </c>
    </row>
    <row r="14" spans="1:76" s="2" customFormat="1" ht="21.95" customHeight="1">
      <c r="A14" s="194"/>
      <c r="B14" s="195"/>
      <c r="C14" s="18" t="str">
        <f>S14</f>
        <v>□</v>
      </c>
      <c r="D14" s="163" t="s">
        <v>21</v>
      </c>
      <c r="E14" s="163"/>
      <c r="F14" s="163"/>
      <c r="G14" s="163"/>
      <c r="H14" s="163"/>
      <c r="I14" s="163"/>
      <c r="J14" s="163"/>
      <c r="K14" s="164"/>
      <c r="L14" s="154" t="s">
        <v>22</v>
      </c>
      <c r="M14" s="155"/>
      <c r="N14" s="155"/>
      <c r="O14" s="155"/>
      <c r="P14" s="156"/>
      <c r="R14" s="2" t="s">
        <v>118</v>
      </c>
      <c r="S14" s="2" t="str">
        <f t="shared" si="0"/>
        <v>□</v>
      </c>
    </row>
    <row r="15" spans="1:76" s="2" customFormat="1" ht="21.95" customHeight="1">
      <c r="A15" s="194"/>
      <c r="B15" s="195"/>
      <c r="C15" s="39" t="str">
        <f>S15</f>
        <v>□</v>
      </c>
      <c r="D15" s="167" t="s">
        <v>23</v>
      </c>
      <c r="E15" s="167"/>
      <c r="F15" s="167"/>
      <c r="G15" s="167"/>
      <c r="H15" s="167"/>
      <c r="I15" s="167"/>
      <c r="J15" s="167"/>
      <c r="K15" s="168"/>
      <c r="L15" s="157" t="s">
        <v>22</v>
      </c>
      <c r="M15" s="158"/>
      <c r="N15" s="158"/>
      <c r="O15" s="158"/>
      <c r="P15" s="159"/>
      <c r="R15" t="s">
        <v>119</v>
      </c>
      <c r="S15" s="2" t="str">
        <f t="shared" si="0"/>
        <v>□</v>
      </c>
    </row>
    <row r="16" spans="1:76" s="2" customFormat="1" ht="21.95" customHeight="1">
      <c r="A16" s="196" t="str">
        <f>T13&amp;"風しん
抗体検査"</f>
        <v>☑風しん
抗体検査</v>
      </c>
      <c r="B16" s="197"/>
      <c r="C16" s="40" t="str">
        <f>S16</f>
        <v>☑</v>
      </c>
      <c r="D16" s="169" t="s">
        <v>18</v>
      </c>
      <c r="E16" s="169"/>
      <c r="F16" s="169"/>
      <c r="G16" s="169"/>
      <c r="H16" s="169"/>
      <c r="I16" s="169"/>
      <c r="J16" s="169"/>
      <c r="K16" s="170"/>
      <c r="L16" s="160" t="s">
        <v>19</v>
      </c>
      <c r="M16" s="161"/>
      <c r="N16" s="161"/>
      <c r="O16" s="161"/>
      <c r="P16" s="162"/>
      <c r="R16" s="2" t="s">
        <v>116</v>
      </c>
      <c r="S16" s="2" t="str">
        <f>IF(R16=$AP$1,"☑","□")</f>
        <v>☑</v>
      </c>
    </row>
    <row r="17" spans="1:23" s="2" customFormat="1" ht="21.95" customHeight="1">
      <c r="A17" s="194"/>
      <c r="B17" s="195"/>
      <c r="C17" s="18" t="str">
        <f>S17</f>
        <v>□</v>
      </c>
      <c r="D17" s="163" t="s">
        <v>20</v>
      </c>
      <c r="E17" s="163"/>
      <c r="F17" s="163"/>
      <c r="G17" s="163"/>
      <c r="H17" s="163"/>
      <c r="I17" s="163"/>
      <c r="J17" s="163"/>
      <c r="K17" s="164"/>
      <c r="L17" s="154" t="s">
        <v>19</v>
      </c>
      <c r="M17" s="155"/>
      <c r="N17" s="155"/>
      <c r="O17" s="155"/>
      <c r="P17" s="156"/>
      <c r="R17" s="2" t="s">
        <v>117</v>
      </c>
      <c r="S17" s="2" t="str">
        <f t="shared" ref="S17:S18" si="1">IF(R17=$AP$1,"☑","□")</f>
        <v>□</v>
      </c>
    </row>
    <row r="18" spans="1:23" s="2" customFormat="1" ht="21.95" customHeight="1">
      <c r="A18" s="198"/>
      <c r="B18" s="199"/>
      <c r="C18" s="39" t="str">
        <f>S18</f>
        <v>□</v>
      </c>
      <c r="D18" s="167" t="s">
        <v>21</v>
      </c>
      <c r="E18" s="167"/>
      <c r="F18" s="167"/>
      <c r="G18" s="167"/>
      <c r="H18" s="167"/>
      <c r="I18" s="167"/>
      <c r="J18" s="167"/>
      <c r="K18" s="168"/>
      <c r="L18" s="157" t="s">
        <v>22</v>
      </c>
      <c r="M18" s="158"/>
      <c r="N18" s="158"/>
      <c r="O18" s="158"/>
      <c r="P18" s="159"/>
      <c r="R18" s="2" t="s">
        <v>118</v>
      </c>
      <c r="S18" s="2" t="str">
        <f t="shared" si="1"/>
        <v>□</v>
      </c>
    </row>
    <row r="19" spans="1:23" s="2" customFormat="1" ht="27.75" customHeight="1">
      <c r="A19" s="217" t="s">
        <v>120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9"/>
    </row>
    <row r="20" spans="1:23" s="2" customFormat="1" ht="15.75" customHeight="1">
      <c r="A20" s="182" t="s">
        <v>67</v>
      </c>
      <c r="B20" s="183"/>
      <c r="C20" s="183"/>
      <c r="D20" s="119" t="s">
        <v>7</v>
      </c>
      <c r="E20" s="200"/>
      <c r="F20" s="205" t="str">
        <f>IF(AQ1=0,R20,"□同上")</f>
        <v>☑同上</v>
      </c>
      <c r="G20" s="206"/>
      <c r="H20" s="206"/>
      <c r="I20" s="207"/>
      <c r="J20" s="119" t="s">
        <v>5</v>
      </c>
      <c r="K20" s="220"/>
      <c r="L20" s="205" t="str">
        <f>IF(AQ1=0,R20,"□同上")</f>
        <v>☑同上</v>
      </c>
      <c r="M20" s="206"/>
      <c r="N20" s="206"/>
      <c r="O20" s="206"/>
      <c r="P20" s="233"/>
      <c r="Q20" s="60"/>
      <c r="R20" s="2" t="s">
        <v>121</v>
      </c>
    </row>
    <row r="21" spans="1:23" s="2" customFormat="1" ht="18" customHeight="1">
      <c r="A21" s="184"/>
      <c r="B21" s="185"/>
      <c r="C21" s="185"/>
      <c r="D21" s="201"/>
      <c r="E21" s="202"/>
      <c r="F21" s="287" t="str">
        <f>IF(AQ1=0,"",AQ1)</f>
        <v/>
      </c>
      <c r="G21" s="288"/>
      <c r="H21" s="288"/>
      <c r="I21" s="289"/>
      <c r="J21" s="201"/>
      <c r="K21" s="179"/>
      <c r="L21" s="140" t="str">
        <f>IF(AR1=0,R21,TEXT(AR1,"ggge年　m月　d日"))</f>
        <v>年　　　月　　　日</v>
      </c>
      <c r="M21" s="293"/>
      <c r="N21" s="293"/>
      <c r="O21" s="293"/>
      <c r="P21" s="294"/>
      <c r="R21" s="2" t="s">
        <v>122</v>
      </c>
    </row>
    <row r="22" spans="1:23" s="2" customFormat="1" ht="18" customHeight="1">
      <c r="A22" s="186"/>
      <c r="B22" s="187"/>
      <c r="C22" s="187"/>
      <c r="D22" s="203"/>
      <c r="E22" s="204"/>
      <c r="F22" s="290"/>
      <c r="G22" s="291"/>
      <c r="H22" s="291"/>
      <c r="I22" s="292"/>
      <c r="J22" s="203"/>
      <c r="K22" s="221"/>
      <c r="L22" s="295"/>
      <c r="M22" s="296"/>
      <c r="N22" s="296"/>
      <c r="O22" s="296"/>
      <c r="P22" s="297"/>
    </row>
    <row r="23" spans="1:23" s="2" customFormat="1" ht="27.75" customHeight="1">
      <c r="A23" s="176" t="s">
        <v>26</v>
      </c>
      <c r="B23" s="177"/>
      <c r="C23" s="45" t="str">
        <f>R23</f>
        <v>☑</v>
      </c>
      <c r="D23" s="173" t="s">
        <v>123</v>
      </c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5"/>
      <c r="R23" s="2" t="str">
        <f>IF(T1=S23,T23,"□")</f>
        <v>☑</v>
      </c>
      <c r="S23" s="2" t="s">
        <v>124</v>
      </c>
      <c r="T23" s="2" t="s">
        <v>125</v>
      </c>
    </row>
    <row r="24" spans="1:23" s="2" customFormat="1" ht="15" customHeight="1">
      <c r="A24" s="178"/>
      <c r="B24" s="179"/>
      <c r="C24" s="208" t="s">
        <v>28</v>
      </c>
      <c r="D24" s="213" t="s">
        <v>29</v>
      </c>
      <c r="E24" s="36" t="str">
        <f>S25</f>
        <v>☑</v>
      </c>
      <c r="F24" s="44" t="s">
        <v>30</v>
      </c>
      <c r="G24" s="11"/>
      <c r="H24" s="11"/>
      <c r="I24" s="11"/>
      <c r="J24" s="11"/>
      <c r="K24" s="11"/>
      <c r="L24" s="11"/>
      <c r="M24" s="11"/>
      <c r="N24" s="11"/>
      <c r="O24" s="11"/>
      <c r="P24" s="14"/>
      <c r="R24" s="2" t="s">
        <v>126</v>
      </c>
      <c r="S24" t="s">
        <v>127</v>
      </c>
    </row>
    <row r="25" spans="1:23" s="2" customFormat="1" ht="15" customHeight="1">
      <c r="A25" s="178"/>
      <c r="B25" s="179"/>
      <c r="C25" s="208"/>
      <c r="D25" s="213"/>
      <c r="E25" s="210" t="str">
        <f>R25</f>
        <v>□</v>
      </c>
      <c r="F25" s="20" t="s">
        <v>31</v>
      </c>
      <c r="G25" s="3"/>
      <c r="H25" s="3"/>
      <c r="I25" s="3"/>
      <c r="J25" s="3"/>
      <c r="K25" s="3"/>
      <c r="L25" s="3"/>
      <c r="M25" s="3"/>
      <c r="N25" s="3"/>
      <c r="O25" s="3"/>
      <c r="P25" s="16"/>
      <c r="R25" t="str">
        <f>IF(AU1=R24,"☑","□")</f>
        <v>□</v>
      </c>
      <c r="S25" s="2" t="str">
        <f>IF(T25=S24,"☑","□")</f>
        <v>☑</v>
      </c>
      <c r="T25" s="2" t="str">
        <f>IF(AT1=0,AS1,AT1)</f>
        <v>ない又はわからない（結果不明）</v>
      </c>
    </row>
    <row r="26" spans="1:23" s="2" customFormat="1" ht="15" customHeight="1">
      <c r="A26" s="178"/>
      <c r="B26" s="179"/>
      <c r="C26" s="208"/>
      <c r="D26" s="214"/>
      <c r="E26" s="216"/>
      <c r="F26" s="62" t="s">
        <v>72</v>
      </c>
      <c r="G26" s="11"/>
      <c r="H26" s="11"/>
      <c r="I26" s="11"/>
      <c r="J26" s="11"/>
      <c r="K26" s="11"/>
      <c r="L26" s="11"/>
      <c r="M26" s="11"/>
      <c r="N26" s="11"/>
      <c r="O26" s="11"/>
      <c r="P26" s="14"/>
      <c r="R26" t="str">
        <f>IF(BA1=R24,"☑","□")</f>
        <v>□</v>
      </c>
      <c r="S26" s="2" t="str">
        <f>IF(T26=S24,"☑","□")</f>
        <v>☑</v>
      </c>
      <c r="T26" s="2" t="str">
        <f>IF(AZ1=0,AV1,AZ1)</f>
        <v>ない又はわからない（結果不明）</v>
      </c>
    </row>
    <row r="27" spans="1:23" s="2" customFormat="1" ht="15" customHeight="1">
      <c r="A27" s="178"/>
      <c r="B27" s="179"/>
      <c r="C27" s="208"/>
      <c r="D27" s="210" t="s">
        <v>33</v>
      </c>
      <c r="E27" s="34" t="str">
        <f>S26</f>
        <v>☑</v>
      </c>
      <c r="F27" s="37" t="s">
        <v>30</v>
      </c>
      <c r="G27" s="32"/>
      <c r="H27" s="32"/>
      <c r="I27" s="32"/>
      <c r="J27" s="32"/>
      <c r="K27" s="32"/>
      <c r="L27" s="32"/>
      <c r="M27" s="32"/>
      <c r="N27" s="32"/>
      <c r="O27" s="32"/>
      <c r="P27" s="33"/>
      <c r="R27"/>
    </row>
    <row r="28" spans="1:23" s="2" customFormat="1" ht="15" customHeight="1">
      <c r="A28" s="178"/>
      <c r="B28" s="179"/>
      <c r="C28" s="208"/>
      <c r="D28" s="211"/>
      <c r="E28" s="210" t="str">
        <f>R26</f>
        <v>□</v>
      </c>
      <c r="F28" s="35" t="s">
        <v>31</v>
      </c>
      <c r="G28" s="3"/>
      <c r="H28" s="3"/>
      <c r="I28" s="3"/>
      <c r="J28" s="3"/>
      <c r="K28" s="3"/>
      <c r="L28" s="3"/>
      <c r="M28" s="3"/>
      <c r="N28" s="3"/>
      <c r="O28" s="3"/>
      <c r="P28" s="16"/>
      <c r="Q28" s="2" t="str">
        <f>VLOOKUP(R28,$T$28:$U$30,2,FALSE)</f>
        <v>　麻しん風しん混合： □２回　　□１回　　☑０回　　□分からない</v>
      </c>
      <c r="R28" s="2" t="str">
        <f>AF1</f>
        <v>0回</v>
      </c>
      <c r="S28" t="s">
        <v>128</v>
      </c>
      <c r="T28" s="2" t="s">
        <v>129</v>
      </c>
      <c r="U28" s="2" t="s">
        <v>130</v>
      </c>
      <c r="V28" s="2" t="s">
        <v>131</v>
      </c>
      <c r="W28" s="2" t="s">
        <v>132</v>
      </c>
    </row>
    <row r="29" spans="1:23" s="2" customFormat="1" ht="15" customHeight="1">
      <c r="A29" s="178"/>
      <c r="B29" s="179"/>
      <c r="C29" s="215"/>
      <c r="D29" s="212"/>
      <c r="E29" s="212"/>
      <c r="F29" s="61" t="s">
        <v>73</v>
      </c>
      <c r="G29" s="28"/>
      <c r="H29" s="28"/>
      <c r="I29" s="28"/>
      <c r="J29" s="28"/>
      <c r="K29" s="28"/>
      <c r="L29" s="28"/>
      <c r="M29" s="28"/>
      <c r="N29" s="28"/>
      <c r="O29" s="28"/>
      <c r="P29" s="29"/>
      <c r="Q29" s="2" t="str">
        <f>VLOOKUP(R29,$T$28:$W$30,3,FALSE)</f>
        <v>　麻しん単独　　　： □２回　　☑１回　　□０回　　□分からない</v>
      </c>
      <c r="R29" s="2" t="str">
        <f>AG1</f>
        <v>1回</v>
      </c>
      <c r="S29" s="2" t="s">
        <v>133</v>
      </c>
      <c r="T29" s="2" t="s">
        <v>134</v>
      </c>
      <c r="U29" s="2" t="s">
        <v>135</v>
      </c>
      <c r="V29" s="2" t="s">
        <v>136</v>
      </c>
      <c r="W29" s="2" t="s">
        <v>137</v>
      </c>
    </row>
    <row r="30" spans="1:23" s="2" customFormat="1" ht="14.25">
      <c r="A30" s="178"/>
      <c r="B30" s="179"/>
      <c r="C30" s="208" t="s">
        <v>35</v>
      </c>
      <c r="D30" s="30" t="str">
        <f>Q28</f>
        <v>　麻しん風しん混合： □２回　　□１回　　☑０回　　□分からない</v>
      </c>
      <c r="E30" s="19"/>
      <c r="F30" s="7"/>
      <c r="G30" s="7"/>
      <c r="H30" s="7"/>
      <c r="I30" s="7"/>
      <c r="K30" s="7"/>
      <c r="L30" s="7"/>
      <c r="M30" s="7"/>
      <c r="N30" s="7"/>
      <c r="O30" s="7"/>
      <c r="P30" s="15"/>
      <c r="Q30" s="2" t="str">
        <f>VLOOKUP(R30,$T$28:$W$30,4,FALSE)</f>
        <v>　風しん単独　　　： □２回　　☑１回　　□０回　　□分からない</v>
      </c>
      <c r="R30" s="2" t="str">
        <f>AH1</f>
        <v>1回</v>
      </c>
      <c r="S30" s="2" t="s">
        <v>138</v>
      </c>
      <c r="T30" s="2" t="s">
        <v>139</v>
      </c>
      <c r="U30" s="2" t="s">
        <v>140</v>
      </c>
      <c r="V30" s="2" t="s">
        <v>141</v>
      </c>
      <c r="W30" s="2" t="s">
        <v>142</v>
      </c>
    </row>
    <row r="31" spans="1:23" s="2" customFormat="1" ht="15.75">
      <c r="A31" s="178"/>
      <c r="B31" s="179"/>
      <c r="C31" s="208"/>
      <c r="D31" s="30" t="str">
        <f>Q29</f>
        <v>　麻しん単独　　　： □２回　　☑１回　　□０回　　□分からない</v>
      </c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15"/>
      <c r="R31"/>
    </row>
    <row r="32" spans="1:23" s="2" customFormat="1" ht="15.75">
      <c r="A32" s="180"/>
      <c r="B32" s="181"/>
      <c r="C32" s="209"/>
      <c r="D32" s="46" t="str">
        <f>Q30</f>
        <v>　風しん単独　　　： □２回　　☑１回　　□０回　　□分からない</v>
      </c>
      <c r="E32" s="47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3"/>
      <c r="R32"/>
    </row>
    <row r="33" spans="1:66" s="2" customFormat="1" ht="27.75" customHeight="1">
      <c r="A33" s="122" t="s">
        <v>39</v>
      </c>
      <c r="B33" s="136"/>
      <c r="C33" s="140" t="str">
        <f>R36</f>
        <v>☑</v>
      </c>
      <c r="D33" s="142" t="s">
        <v>74</v>
      </c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43"/>
      <c r="Q33" s="59"/>
      <c r="R33"/>
    </row>
    <row r="34" spans="1:66" s="2" customFormat="1" ht="27.75" customHeight="1">
      <c r="A34" s="104"/>
      <c r="B34" s="137"/>
      <c r="C34" s="141"/>
      <c r="D34" s="144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6"/>
    </row>
    <row r="35" spans="1:66" s="2" customFormat="1" ht="19.5" customHeight="1">
      <c r="A35" s="104"/>
      <c r="B35" s="137"/>
      <c r="C35" s="140" t="str">
        <f>IF(S35=0,T36,S36)</f>
        <v>☑</v>
      </c>
      <c r="D35" s="148" t="s">
        <v>75</v>
      </c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43"/>
      <c r="R35" s="2" t="str">
        <f>BB1</f>
        <v>（平成２年４月１日以前生まれの方のみ）検査の結果、抗体価が低いことが判明した場合、予防接種を受けることを希望します。</v>
      </c>
      <c r="S35" s="2" t="str">
        <f>BC1</f>
        <v>本事業の実施に必要な範囲で、市が保有する個人情報を確認することに同意します。</v>
      </c>
      <c r="T35" s="2">
        <f>BD1</f>
        <v>0</v>
      </c>
    </row>
    <row r="36" spans="1:66" s="2" customFormat="1" ht="19.5" customHeight="1">
      <c r="A36" s="138"/>
      <c r="B36" s="139"/>
      <c r="C36" s="147"/>
      <c r="D36" s="149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1"/>
      <c r="R36" s="2" t="str">
        <f>IF(R35=0,"□","☑")</f>
        <v>☑</v>
      </c>
      <c r="S36" s="2" t="str">
        <f>IF(S35=0,"□","☑")</f>
        <v>☑</v>
      </c>
      <c r="T36" s="2" t="str">
        <f>IF(T35=0,"□","☑")</f>
        <v>□</v>
      </c>
    </row>
    <row r="37" spans="1:66" s="2" customFormat="1" ht="33" customHeight="1">
      <c r="A37" s="134" t="s">
        <v>76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S37" s="2" t="s">
        <v>75</v>
      </c>
    </row>
    <row r="38" spans="1:66" s="2" customFormat="1" ht="11.25" customHeight="1">
      <c r="M38" s="20"/>
      <c r="N38" s="20"/>
      <c r="O38" s="20"/>
      <c r="P38" s="20"/>
    </row>
    <row r="39" spans="1:66" s="2" customFormat="1" ht="18" customHeight="1">
      <c r="A39" s="70" t="s">
        <v>143</v>
      </c>
      <c r="O39" s="20"/>
      <c r="S39" s="2" t="s">
        <v>144</v>
      </c>
      <c r="T39" s="2" t="s">
        <v>145</v>
      </c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6" s="2" customFormat="1" ht="18" customHeight="1">
      <c r="A40" s="282" t="s">
        <v>146</v>
      </c>
      <c r="B40" s="282"/>
      <c r="C40" s="282"/>
      <c r="D40" s="282"/>
      <c r="E40" s="282"/>
      <c r="F40" s="282"/>
      <c r="G40" s="282" t="s">
        <v>147</v>
      </c>
      <c r="H40" s="282"/>
      <c r="I40" s="282" t="s">
        <v>148</v>
      </c>
      <c r="J40" s="282"/>
      <c r="K40" s="282"/>
      <c r="L40" s="282"/>
      <c r="M40" s="282"/>
      <c r="N40" s="282"/>
      <c r="O40" s="282" t="s">
        <v>149</v>
      </c>
      <c r="P40" s="282"/>
      <c r="Q40" s="2" t="s">
        <v>146</v>
      </c>
      <c r="R40" s="2" t="s">
        <v>150</v>
      </c>
      <c r="S40" s="2" t="str">
        <f>IF(T40="☑","□","☑")</f>
        <v>☑</v>
      </c>
      <c r="T40" s="2" t="str">
        <f>IF(OR(AS1="ある",AT1="ある"),"☑","□")</f>
        <v>□</v>
      </c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 t="s">
        <v>106</v>
      </c>
      <c r="BJ40" t="s">
        <v>107</v>
      </c>
      <c r="BK40" t="s">
        <v>108</v>
      </c>
      <c r="BL40" t="s">
        <v>109</v>
      </c>
      <c r="BM40" t="s">
        <v>110</v>
      </c>
      <c r="BN40" t="s">
        <v>111</v>
      </c>
    </row>
    <row r="41" spans="1:66" s="2" customFormat="1" ht="18" customHeight="1">
      <c r="A41" s="285" t="str">
        <f>IFERROR(C12,"□")</f>
        <v>☑</v>
      </c>
      <c r="B41" s="97" t="s">
        <v>151</v>
      </c>
      <c r="C41" s="98"/>
      <c r="D41" s="98"/>
      <c r="E41" s="98"/>
      <c r="F41" s="99"/>
      <c r="G41" s="67" t="str">
        <f>IF(A41="□","□",T40)</f>
        <v>□</v>
      </c>
      <c r="H41" s="67" t="s">
        <v>145</v>
      </c>
      <c r="I41" s="286" t="s">
        <v>152</v>
      </c>
      <c r="J41" s="286"/>
      <c r="K41" s="286"/>
      <c r="L41" s="286"/>
      <c r="M41" s="286"/>
      <c r="N41" s="286"/>
      <c r="O41" s="285">
        <v>26</v>
      </c>
      <c r="P41" s="285"/>
      <c r="Q41" s="2" t="s">
        <v>153</v>
      </c>
      <c r="R41" s="2" t="s">
        <v>154</v>
      </c>
      <c r="S41" s="2" t="str">
        <f>IF(T41="☑","□","☑")</f>
        <v>☑</v>
      </c>
      <c r="T41" s="2" t="str">
        <f>IF(AV1="ある","☑","□")</f>
        <v>□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s="2" customFormat="1" ht="18" customHeight="1">
      <c r="A42" s="285"/>
      <c r="B42" s="100"/>
      <c r="C42" s="89"/>
      <c r="D42" s="89"/>
      <c r="E42" s="89"/>
      <c r="F42" s="101"/>
      <c r="G42" s="67" t="str">
        <f>IF(A41="□","□",S40)</f>
        <v>☑</v>
      </c>
      <c r="H42" s="67" t="s">
        <v>144</v>
      </c>
      <c r="I42" s="286" t="s">
        <v>155</v>
      </c>
      <c r="J42" s="286"/>
      <c r="K42" s="286"/>
      <c r="L42" s="286"/>
      <c r="M42" s="286"/>
      <c r="N42" s="286"/>
      <c r="O42" s="286"/>
      <c r="P42" s="286"/>
      <c r="R42" s="2" t="s">
        <v>150</v>
      </c>
      <c r="S42" s="2" t="str">
        <f>IF(T42="☑","□","☑")</f>
        <v>☑</v>
      </c>
      <c r="T42" s="2" t="str">
        <f>IF(AZ1="ある","☑","□")</f>
        <v>□</v>
      </c>
    </row>
    <row r="43" spans="1:66" s="2" customFormat="1" ht="18" customHeight="1">
      <c r="A43" s="285" t="str">
        <f>IFERROR(C13,"□")</f>
        <v>□</v>
      </c>
      <c r="B43" s="284" t="s">
        <v>156</v>
      </c>
      <c r="C43" s="284"/>
      <c r="D43" s="284"/>
      <c r="E43" s="284"/>
      <c r="F43" s="284"/>
      <c r="G43" s="67" t="str">
        <f>IF(A43="□","□",T40)</f>
        <v>□</v>
      </c>
      <c r="H43" s="67" t="s">
        <v>145</v>
      </c>
      <c r="I43" s="286" t="s">
        <v>152</v>
      </c>
      <c r="J43" s="286"/>
      <c r="K43" s="286"/>
      <c r="L43" s="286"/>
      <c r="M43" s="286"/>
      <c r="N43" s="286"/>
      <c r="O43" s="285">
        <v>26</v>
      </c>
      <c r="P43" s="285"/>
      <c r="R43" s="2" t="s">
        <v>157</v>
      </c>
      <c r="S43" s="2" t="str">
        <f>IF(T43="☑","□","☑")</f>
        <v>☑</v>
      </c>
      <c r="T43" s="2" t="str">
        <f>IF(AW1="ある","☑","□")</f>
        <v>□</v>
      </c>
    </row>
    <row r="44" spans="1:66" s="2" customFormat="1" ht="18" customHeight="1">
      <c r="A44" s="285"/>
      <c r="B44" s="284"/>
      <c r="C44" s="284"/>
      <c r="D44" s="284"/>
      <c r="E44" s="284"/>
      <c r="F44" s="284"/>
      <c r="G44" s="67" t="str">
        <f>IF(A43="□","□",S40)</f>
        <v>□</v>
      </c>
      <c r="H44" s="67" t="s">
        <v>144</v>
      </c>
      <c r="I44" s="286" t="s">
        <v>155</v>
      </c>
      <c r="J44" s="286"/>
      <c r="K44" s="286"/>
      <c r="L44" s="286"/>
      <c r="M44" s="286"/>
      <c r="N44" s="286"/>
      <c r="O44" s="286"/>
      <c r="P44" s="286"/>
      <c r="T44" s="2" t="str">
        <f>IF(OR(T42="☑",T43="☑"),"□","☑")</f>
        <v>☑</v>
      </c>
      <c r="BI44" s="2" t="e">
        <f>MATCH(BI40,$Q$39:$BH$39,0)</f>
        <v>#N/A</v>
      </c>
      <c r="BJ44" s="2" t="e">
        <f>MATCH(BJ40,$Q$39:$BH$39,0)</f>
        <v>#N/A</v>
      </c>
      <c r="BK44" s="2" t="e">
        <f>MATCH(BK40,$Q$39:$BH$39,0)</f>
        <v>#N/A</v>
      </c>
      <c r="BL44" s="2" t="e">
        <f>MATCH(BL40,$Q$39:$BH$39,0)</f>
        <v>#N/A</v>
      </c>
      <c r="BM44" s="2" t="e">
        <f>MATCH(BM40,$Q$39:$BH$39,0)</f>
        <v>#N/A</v>
      </c>
      <c r="BN44" s="2" t="e">
        <f>MATCH(BN40,$Q$39:$BH$39,0)</f>
        <v>#N/A</v>
      </c>
    </row>
    <row r="45" spans="1:66" s="2" customFormat="1" ht="18" customHeight="1">
      <c r="A45" s="285" t="str">
        <f>IFERROR(C14,"□")</f>
        <v>□</v>
      </c>
      <c r="B45" s="284" t="s">
        <v>158</v>
      </c>
      <c r="C45" s="284"/>
      <c r="D45" s="284"/>
      <c r="E45" s="284"/>
      <c r="F45" s="284"/>
      <c r="G45" s="67" t="str">
        <f>IF(A45="□","□",T40)</f>
        <v>□</v>
      </c>
      <c r="H45" s="67" t="s">
        <v>145</v>
      </c>
      <c r="I45" s="286" t="s">
        <v>159</v>
      </c>
      <c r="J45" s="286"/>
      <c r="K45" s="286"/>
      <c r="L45" s="286"/>
      <c r="M45" s="286"/>
      <c r="N45" s="286"/>
      <c r="O45" s="285">
        <v>26</v>
      </c>
      <c r="P45" s="285"/>
    </row>
    <row r="46" spans="1:66" s="2" customFormat="1" ht="18" customHeight="1">
      <c r="A46" s="285"/>
      <c r="B46" s="284"/>
      <c r="C46" s="284"/>
      <c r="D46" s="284"/>
      <c r="E46" s="284"/>
      <c r="F46" s="284"/>
      <c r="G46" s="67" t="str">
        <f>IF(A45="□","□",S40)</f>
        <v>□</v>
      </c>
      <c r="H46" s="67" t="s">
        <v>144</v>
      </c>
      <c r="I46" s="308" t="s">
        <v>160</v>
      </c>
      <c r="J46" s="308"/>
      <c r="K46" s="308"/>
      <c r="L46" s="308"/>
      <c r="M46" s="308"/>
      <c r="N46" s="308"/>
      <c r="O46" s="286"/>
      <c r="P46" s="286"/>
    </row>
    <row r="47" spans="1:66" s="2" customFormat="1" ht="18" customHeight="1">
      <c r="A47" s="285" t="str">
        <f>IFERROR(C15,"□")</f>
        <v>□</v>
      </c>
      <c r="B47" s="283" t="s">
        <v>161</v>
      </c>
      <c r="C47" s="283"/>
      <c r="D47" s="283"/>
      <c r="E47" s="283"/>
      <c r="F47" s="283"/>
      <c r="G47" s="67" t="str">
        <f>IF(A47="□","□",T40)</f>
        <v>□</v>
      </c>
      <c r="H47" s="67" t="s">
        <v>145</v>
      </c>
      <c r="I47" s="286" t="s">
        <v>159</v>
      </c>
      <c r="J47" s="286"/>
      <c r="K47" s="286"/>
      <c r="L47" s="286"/>
      <c r="M47" s="286"/>
      <c r="N47" s="286"/>
      <c r="O47" s="285">
        <v>26</v>
      </c>
      <c r="P47" s="285"/>
    </row>
    <row r="48" spans="1:66" s="2" customFormat="1" ht="18" customHeight="1">
      <c r="A48" s="285"/>
      <c r="B48" s="283"/>
      <c r="C48" s="283"/>
      <c r="D48" s="283"/>
      <c r="E48" s="283"/>
      <c r="F48" s="283"/>
      <c r="G48" s="67" t="str">
        <f>IF(A47="□","□",S40)</f>
        <v>□</v>
      </c>
      <c r="H48" s="67" t="s">
        <v>144</v>
      </c>
      <c r="I48" s="308" t="s">
        <v>160</v>
      </c>
      <c r="J48" s="308"/>
      <c r="K48" s="308"/>
      <c r="L48" s="308"/>
      <c r="M48" s="308"/>
      <c r="N48" s="308"/>
      <c r="O48" s="286"/>
      <c r="P48" s="286"/>
    </row>
    <row r="49" spans="1:30" s="2" customFormat="1" ht="18" customHeight="1">
      <c r="A49" s="282" t="s">
        <v>153</v>
      </c>
      <c r="B49" s="282"/>
      <c r="C49" s="282"/>
      <c r="D49" s="282"/>
      <c r="E49" s="282"/>
      <c r="F49" s="282"/>
      <c r="G49" s="282" t="s">
        <v>147</v>
      </c>
      <c r="H49" s="282"/>
      <c r="I49" s="282" t="s">
        <v>148</v>
      </c>
      <c r="J49" s="282"/>
      <c r="K49" s="282"/>
      <c r="L49" s="282"/>
      <c r="M49" s="282"/>
      <c r="N49" s="282"/>
      <c r="O49" s="282" t="s">
        <v>149</v>
      </c>
      <c r="P49" s="282"/>
    </row>
    <row r="50" spans="1:30" s="2" customFormat="1" ht="18" customHeight="1">
      <c r="A50" s="285" t="str">
        <f>IFERROR(C16,"□")</f>
        <v>☑</v>
      </c>
      <c r="B50" s="283" t="s">
        <v>151</v>
      </c>
      <c r="C50" s="283"/>
      <c r="D50" s="283"/>
      <c r="E50" s="283"/>
      <c r="F50" s="283"/>
      <c r="G50" s="67" t="str">
        <f>IF(A50="□","□",T41)</f>
        <v>□</v>
      </c>
      <c r="H50" s="67" t="s">
        <v>145</v>
      </c>
      <c r="I50" s="283" t="s">
        <v>152</v>
      </c>
      <c r="J50" s="283"/>
      <c r="K50" s="283"/>
      <c r="L50" s="283"/>
      <c r="M50" s="283"/>
      <c r="N50" s="283"/>
      <c r="O50" s="286">
        <v>33</v>
      </c>
      <c r="P50" s="286"/>
    </row>
    <row r="51" spans="1:30" s="2" customFormat="1" ht="18" customHeight="1">
      <c r="A51" s="285"/>
      <c r="B51" s="283"/>
      <c r="C51" s="283"/>
      <c r="D51" s="283"/>
      <c r="E51" s="283"/>
      <c r="F51" s="283"/>
      <c r="G51" s="67" t="str">
        <f>IF(A50="□","□",S41)</f>
        <v>☑</v>
      </c>
      <c r="H51" s="67" t="s">
        <v>144</v>
      </c>
      <c r="I51" s="286" t="s">
        <v>155</v>
      </c>
      <c r="J51" s="286"/>
      <c r="K51" s="286"/>
      <c r="L51" s="286"/>
      <c r="M51" s="286"/>
      <c r="N51" s="286"/>
      <c r="O51" s="286"/>
      <c r="P51" s="286"/>
    </row>
    <row r="52" spans="1:30" s="2" customFormat="1" ht="18" customHeight="1">
      <c r="A52" s="94" t="str">
        <f>IFERROR(C17,"□")</f>
        <v>□</v>
      </c>
      <c r="B52" s="284" t="s">
        <v>162</v>
      </c>
      <c r="C52" s="284"/>
      <c r="D52" s="284"/>
      <c r="E52" s="284"/>
      <c r="F52" s="284"/>
      <c r="G52" s="67" t="str">
        <f>IF(A52="□","□",T43)</f>
        <v>□</v>
      </c>
      <c r="H52" s="285" t="s">
        <v>145</v>
      </c>
      <c r="I52" s="283" t="s">
        <v>163</v>
      </c>
      <c r="J52" s="283"/>
      <c r="K52" s="283"/>
      <c r="L52" s="283"/>
      <c r="M52" s="283"/>
      <c r="N52" s="283"/>
      <c r="O52" s="285" t="s">
        <v>164</v>
      </c>
      <c r="P52" s="285"/>
    </row>
    <row r="53" spans="1:30" s="2" customFormat="1" ht="18" customHeight="1">
      <c r="A53" s="95"/>
      <c r="B53" s="284"/>
      <c r="C53" s="284"/>
      <c r="D53" s="284"/>
      <c r="E53" s="284"/>
      <c r="F53" s="284"/>
      <c r="G53" s="67" t="str">
        <f>IF(A52="□","□",T42)</f>
        <v>□</v>
      </c>
      <c r="H53" s="285"/>
      <c r="I53" s="283" t="s">
        <v>165</v>
      </c>
      <c r="J53" s="283"/>
      <c r="K53" s="283"/>
      <c r="L53" s="283"/>
      <c r="M53" s="283"/>
      <c r="N53" s="283"/>
      <c r="O53" s="286">
        <v>33</v>
      </c>
      <c r="P53" s="286"/>
    </row>
    <row r="54" spans="1:30" s="2" customFormat="1" ht="18" customHeight="1">
      <c r="A54" s="96"/>
      <c r="B54" s="284"/>
      <c r="C54" s="284"/>
      <c r="D54" s="284"/>
      <c r="E54" s="284"/>
      <c r="F54" s="284"/>
      <c r="G54" s="67" t="str">
        <f>IF(A52="□","□",T44)</f>
        <v>□</v>
      </c>
      <c r="H54" s="67" t="s">
        <v>144</v>
      </c>
      <c r="I54" s="286" t="s">
        <v>155</v>
      </c>
      <c r="J54" s="286"/>
      <c r="K54" s="286"/>
      <c r="L54" s="286"/>
      <c r="M54" s="286"/>
      <c r="N54" s="286"/>
      <c r="O54" s="286"/>
      <c r="P54" s="286"/>
    </row>
    <row r="55" spans="1:30" s="2" customFormat="1" ht="18" customHeight="1">
      <c r="A55" s="94" t="str">
        <f>IFERROR(C18,"□")</f>
        <v>□</v>
      </c>
      <c r="B55" s="284" t="s">
        <v>158</v>
      </c>
      <c r="C55" s="284"/>
      <c r="D55" s="284"/>
      <c r="E55" s="284"/>
      <c r="F55" s="284"/>
      <c r="G55" s="285" t="str">
        <f>IF(A55="□","□",T42)</f>
        <v>□</v>
      </c>
      <c r="H55" s="285" t="s">
        <v>145</v>
      </c>
      <c r="I55" s="284" t="s">
        <v>166</v>
      </c>
      <c r="J55" s="284"/>
      <c r="K55" s="284"/>
      <c r="L55" s="284"/>
      <c r="M55" s="284"/>
      <c r="N55" s="284"/>
      <c r="O55" s="90" t="s">
        <v>167</v>
      </c>
      <c r="P55" s="91"/>
    </row>
    <row r="56" spans="1:30" customFormat="1" ht="18" customHeight="1">
      <c r="A56" s="95"/>
      <c r="B56" s="284"/>
      <c r="C56" s="284"/>
      <c r="D56" s="284"/>
      <c r="E56" s="284"/>
      <c r="F56" s="284"/>
      <c r="G56" s="285"/>
      <c r="H56" s="285"/>
      <c r="I56" s="284"/>
      <c r="J56" s="284"/>
      <c r="K56" s="284"/>
      <c r="L56" s="284"/>
      <c r="M56" s="284"/>
      <c r="N56" s="284"/>
      <c r="O56" s="92"/>
      <c r="P56" s="93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customFormat="1" ht="18" customHeight="1">
      <c r="A57" s="96"/>
      <c r="B57" s="284"/>
      <c r="C57" s="284"/>
      <c r="D57" s="284"/>
      <c r="E57" s="284"/>
      <c r="F57" s="284"/>
      <c r="G57" s="67" t="str">
        <f>IF(A55="□","□",S42)</f>
        <v>□</v>
      </c>
      <c r="H57" s="67" t="s">
        <v>144</v>
      </c>
      <c r="I57" s="309" t="s">
        <v>168</v>
      </c>
      <c r="J57" s="309"/>
      <c r="K57" s="309"/>
      <c r="L57" s="309"/>
      <c r="M57" s="309"/>
      <c r="N57" s="309"/>
      <c r="O57" s="286">
        <v>31</v>
      </c>
      <c r="P57" s="286"/>
    </row>
    <row r="58" spans="1:30" customFormat="1" ht="18" customHeight="1"/>
    <row r="59" spans="1:30" customFormat="1" ht="18" customHeight="1">
      <c r="A59" t="s">
        <v>169</v>
      </c>
    </row>
    <row r="60" spans="1:30" customFormat="1" ht="18" customHeight="1">
      <c r="A60" s="66" t="s">
        <v>170</v>
      </c>
      <c r="B60" t="s">
        <v>171</v>
      </c>
      <c r="G60" s="1"/>
      <c r="H60" s="66" t="s">
        <v>170</v>
      </c>
      <c r="I60" t="s">
        <v>172</v>
      </c>
    </row>
    <row r="61" spans="1:30" customFormat="1" ht="18" customHeight="1">
      <c r="A61" s="66" t="s">
        <v>170</v>
      </c>
      <c r="B61" t="s">
        <v>173</v>
      </c>
      <c r="G61" s="1"/>
      <c r="H61" s="66"/>
    </row>
    <row r="62" spans="1:30" customFormat="1" ht="18" customHeight="1"/>
    <row r="63" spans="1:30" customFormat="1" ht="18" customHeight="1">
      <c r="A63" t="s">
        <v>174</v>
      </c>
    </row>
    <row r="64" spans="1:30" customFormat="1" ht="18" customHeight="1">
      <c r="A64" s="66" t="str">
        <f>IFERROR(R36,"□")</f>
        <v>☑</v>
      </c>
      <c r="B64" s="71" t="s">
        <v>175</v>
      </c>
      <c r="C64" s="71"/>
      <c r="D64" s="71"/>
      <c r="E64" s="71"/>
      <c r="F64" s="1"/>
      <c r="G64" s="68"/>
      <c r="H64" s="68"/>
      <c r="I64" s="68"/>
      <c r="J64" s="66" t="str">
        <f>IFERROR(IF(R35=0,"☑","□"),"□")</f>
        <v>□</v>
      </c>
      <c r="K64" s="71" t="s">
        <v>176</v>
      </c>
    </row>
    <row r="65" spans="1:16" customFormat="1" ht="18" customHeight="1">
      <c r="A65" s="66"/>
      <c r="B65" s="71"/>
      <c r="C65" s="71"/>
      <c r="D65" s="71"/>
      <c r="E65" s="71"/>
      <c r="F65" s="1"/>
      <c r="G65" s="68"/>
      <c r="H65" s="68"/>
      <c r="I65" s="68"/>
      <c r="J65" s="68"/>
      <c r="K65" s="1"/>
    </row>
    <row r="66" spans="1:16" customFormat="1" ht="18" customHeight="1">
      <c r="A66" t="s">
        <v>177</v>
      </c>
      <c r="B66" s="71"/>
      <c r="C66" s="71"/>
      <c r="D66" s="71"/>
      <c r="E66" s="71"/>
      <c r="F66" s="1"/>
      <c r="G66" s="68"/>
      <c r="H66" s="68"/>
      <c r="I66" s="68"/>
      <c r="J66" s="68"/>
      <c r="K66" s="1"/>
    </row>
    <row r="67" spans="1:16" customFormat="1" ht="18" customHeight="1">
      <c r="A67" s="66" t="s">
        <v>170</v>
      </c>
      <c r="B67" s="71" t="s">
        <v>178</v>
      </c>
      <c r="C67" s="71"/>
      <c r="D67" s="71"/>
      <c r="E67" s="71"/>
      <c r="F67" s="1"/>
      <c r="G67" s="68"/>
      <c r="H67" s="68"/>
      <c r="I67" s="68"/>
      <c r="J67" s="68"/>
      <c r="K67" s="1"/>
    </row>
    <row r="68" spans="1:16" customFormat="1" ht="18" customHeight="1">
      <c r="A68" s="66"/>
      <c r="B68" s="71"/>
      <c r="C68" s="71"/>
      <c r="D68" s="71"/>
      <c r="E68" s="71"/>
      <c r="F68" s="1"/>
      <c r="G68" s="68"/>
      <c r="H68" s="68"/>
      <c r="I68" s="68"/>
      <c r="J68" s="68"/>
      <c r="K68" s="1"/>
    </row>
    <row r="69" spans="1:16" customFormat="1" ht="18" customHeight="1">
      <c r="A69" s="7" t="s">
        <v>179</v>
      </c>
      <c r="B69" s="71"/>
      <c r="C69" s="71"/>
      <c r="D69" s="71"/>
      <c r="E69" s="71"/>
      <c r="F69" s="1"/>
      <c r="G69" s="68"/>
      <c r="H69" s="68"/>
      <c r="I69" s="68"/>
      <c r="J69" s="68"/>
      <c r="K69" s="1"/>
    </row>
    <row r="70" spans="1:16" customFormat="1" ht="18" customHeight="1">
      <c r="A70" s="66" t="s">
        <v>170</v>
      </c>
      <c r="B70" t="s">
        <v>180</v>
      </c>
      <c r="C70" s="71"/>
      <c r="D70" s="71"/>
      <c r="E70" s="71"/>
      <c r="F70" s="1"/>
      <c r="G70" s="68"/>
      <c r="H70" s="68"/>
      <c r="I70" s="68"/>
      <c r="J70" s="68"/>
      <c r="K70" s="1"/>
    </row>
    <row r="71" spans="1:16" customFormat="1" ht="18" customHeight="1">
      <c r="B71" s="71"/>
      <c r="C71" s="71"/>
      <c r="D71" s="71"/>
      <c r="E71" s="71"/>
      <c r="F71" s="1"/>
      <c r="G71" s="68"/>
      <c r="H71" s="68"/>
      <c r="I71" s="68"/>
      <c r="J71" s="68"/>
      <c r="K71" s="1"/>
      <c r="M71" s="89" t="str">
        <f>"受付者："&amp;R2</f>
        <v>受付者：鈴木</v>
      </c>
      <c r="N71" s="89"/>
      <c r="O71" s="89"/>
      <c r="P71" s="89"/>
    </row>
    <row r="72" spans="1:16" customFormat="1" ht="18" customHeight="1">
      <c r="A72" s="66"/>
      <c r="B72" s="71"/>
      <c r="C72" s="71"/>
      <c r="D72" s="71"/>
      <c r="E72" s="71"/>
      <c r="F72" s="1"/>
      <c r="G72" s="68"/>
      <c r="H72" s="68"/>
      <c r="I72" s="68"/>
      <c r="J72" s="68"/>
      <c r="K72" s="1"/>
    </row>
    <row r="73" spans="1:16" customFormat="1" ht="18" customHeight="1"/>
    <row r="74" spans="1:16" customFormat="1" ht="18" customHeight="1"/>
    <row r="75" spans="1:16" customFormat="1" ht="18" customHeight="1"/>
    <row r="76" spans="1:16" customFormat="1" ht="18" customHeight="1"/>
    <row r="77" spans="1:16" customFormat="1" ht="18" customHeight="1"/>
    <row r="78" spans="1:16" customFormat="1" ht="18" customHeight="1"/>
    <row r="79" spans="1:16" customFormat="1" ht="18" customHeight="1"/>
    <row r="80" spans="1:16" customFormat="1" ht="18" customHeight="1"/>
    <row r="81" customFormat="1" ht="18" customHeight="1"/>
    <row r="82" customFormat="1" ht="18" customHeight="1"/>
    <row r="83" customFormat="1" ht="18" customHeight="1"/>
    <row r="84" customFormat="1" ht="18" customHeight="1"/>
    <row r="85" customFormat="1" ht="18" customHeight="1"/>
    <row r="86" customFormat="1" ht="18" customHeight="1"/>
    <row r="87" customFormat="1" ht="18" customHeight="1"/>
    <row r="88" customFormat="1" ht="18" customHeight="1"/>
    <row r="89" customFormat="1" ht="19.5" customHeight="1"/>
    <row r="90" customFormat="1" ht="19.5" customHeight="1"/>
    <row r="91" customFormat="1" ht="19.5" customHeight="1"/>
    <row r="92" customFormat="1" ht="19.5" customHeight="1"/>
    <row r="93" customFormat="1" ht="11.25" customHeight="1"/>
    <row r="94" customFormat="1" ht="11.25" customHeight="1"/>
    <row r="95" customFormat="1" ht="11.25" customHeight="1"/>
    <row r="96" customFormat="1" ht="15.75"/>
    <row r="97" customFormat="1" ht="15.75"/>
  </sheetData>
  <mergeCells count="111">
    <mergeCell ref="O53:P53"/>
    <mergeCell ref="O50:P50"/>
    <mergeCell ref="O52:P52"/>
    <mergeCell ref="O54:P54"/>
    <mergeCell ref="O51:P51"/>
    <mergeCell ref="O55:P56"/>
    <mergeCell ref="A52:A54"/>
    <mergeCell ref="A55:A57"/>
    <mergeCell ref="O57:P57"/>
    <mergeCell ref="A41:A42"/>
    <mergeCell ref="A43:A44"/>
    <mergeCell ref="A45:A46"/>
    <mergeCell ref="A47:A48"/>
    <mergeCell ref="A50:A51"/>
    <mergeCell ref="B55:F57"/>
    <mergeCell ref="G55:G56"/>
    <mergeCell ref="I55:N56"/>
    <mergeCell ref="I54:N54"/>
    <mergeCell ref="I53:N53"/>
    <mergeCell ref="I52:N52"/>
    <mergeCell ref="I51:N51"/>
    <mergeCell ref="I50:N50"/>
    <mergeCell ref="I49:N49"/>
    <mergeCell ref="H55:H56"/>
    <mergeCell ref="I57:N57"/>
    <mergeCell ref="B41:F42"/>
    <mergeCell ref="B47:F48"/>
    <mergeCell ref="G49:H49"/>
    <mergeCell ref="B43:F44"/>
    <mergeCell ref="B45:F46"/>
    <mergeCell ref="L15:P15"/>
    <mergeCell ref="A7:B8"/>
    <mergeCell ref="C7:P7"/>
    <mergeCell ref="C8:P8"/>
    <mergeCell ref="A9:B10"/>
    <mergeCell ref="C9:P10"/>
    <mergeCell ref="A11:B11"/>
    <mergeCell ref="C11:K11"/>
    <mergeCell ref="O49:P49"/>
    <mergeCell ref="I41:N41"/>
    <mergeCell ref="I42:N42"/>
    <mergeCell ref="I43:N43"/>
    <mergeCell ref="I44:N44"/>
    <mergeCell ref="I40:N40"/>
    <mergeCell ref="O40:P40"/>
    <mergeCell ref="O43:P43"/>
    <mergeCell ref="O41:P41"/>
    <mergeCell ref="O44:P44"/>
    <mergeCell ref="O42:P42"/>
    <mergeCell ref="I48:N48"/>
    <mergeCell ref="I47:N47"/>
    <mergeCell ref="I46:N46"/>
    <mergeCell ref="I45:N45"/>
    <mergeCell ref="O47:P47"/>
    <mergeCell ref="L1:P1"/>
    <mergeCell ref="A3:P3"/>
    <mergeCell ref="A5:B5"/>
    <mergeCell ref="C5:I5"/>
    <mergeCell ref="J5:K6"/>
    <mergeCell ref="L5:P5"/>
    <mergeCell ref="A6:B6"/>
    <mergeCell ref="C6:I6"/>
    <mergeCell ref="L6:P6"/>
    <mergeCell ref="L11:P11"/>
    <mergeCell ref="A12:B15"/>
    <mergeCell ref="D12:K12"/>
    <mergeCell ref="L12:P12"/>
    <mergeCell ref="D13:K13"/>
    <mergeCell ref="L13:P13"/>
    <mergeCell ref="D14:K14"/>
    <mergeCell ref="A19:P19"/>
    <mergeCell ref="A20:C22"/>
    <mergeCell ref="D20:E22"/>
    <mergeCell ref="F20:I20"/>
    <mergeCell ref="J20:K22"/>
    <mergeCell ref="L20:P20"/>
    <mergeCell ref="F21:I22"/>
    <mergeCell ref="L21:P22"/>
    <mergeCell ref="A16:B18"/>
    <mergeCell ref="D16:K16"/>
    <mergeCell ref="L16:P16"/>
    <mergeCell ref="D17:K17"/>
    <mergeCell ref="L17:P17"/>
    <mergeCell ref="D18:K18"/>
    <mergeCell ref="L18:P18"/>
    <mergeCell ref="L14:P14"/>
    <mergeCell ref="D15:K15"/>
    <mergeCell ref="M71:P71"/>
    <mergeCell ref="A37:P37"/>
    <mergeCell ref="A23:B32"/>
    <mergeCell ref="D23:P23"/>
    <mergeCell ref="C24:C29"/>
    <mergeCell ref="D24:D26"/>
    <mergeCell ref="E25:E26"/>
    <mergeCell ref="D27:D29"/>
    <mergeCell ref="E28:E29"/>
    <mergeCell ref="C30:C32"/>
    <mergeCell ref="A33:B36"/>
    <mergeCell ref="C33:C34"/>
    <mergeCell ref="D33:P34"/>
    <mergeCell ref="C35:C36"/>
    <mergeCell ref="D35:P36"/>
    <mergeCell ref="G40:H40"/>
    <mergeCell ref="B50:F51"/>
    <mergeCell ref="B52:F54"/>
    <mergeCell ref="H52:H53"/>
    <mergeCell ref="A40:F40"/>
    <mergeCell ref="O45:P45"/>
    <mergeCell ref="O48:P48"/>
    <mergeCell ref="O46:P46"/>
    <mergeCell ref="A49:F49"/>
  </mergeCells>
  <phoneticPr fontId="2"/>
  <conditionalFormatting sqref="A12:P15">
    <cfRule type="expression" dxfId="2" priority="3">
      <formula>AND($E$24="□",$E$25="□")</formula>
    </cfRule>
  </conditionalFormatting>
  <conditionalFormatting sqref="A16:P18">
    <cfRule type="expression" dxfId="1" priority="2">
      <formula>AND($E$27="□",$E$28="□")</formula>
    </cfRule>
  </conditionalFormatting>
  <conditionalFormatting sqref="C33:P34">
    <cfRule type="expression" dxfId="0" priority="1">
      <formula>$C$33="□"</formula>
    </cfRule>
  </conditionalFormatting>
  <pageMargins left="0.70866141732283472" right="0.70866141732283472" top="0.35433070866141736" bottom="0.35433070866141736" header="0.31496062992125984" footer="0.31496062992125984"/>
  <pageSetup paperSize="9" scale="99" fitToHeight="0" orientation="portrait"/>
  <rowBreaks count="1" manualBreakCount="1">
    <brk id="37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DD177-AD11-4DB8-95CD-8A64F813D5B8}">
  <dimension ref="A1:BF113"/>
  <sheetViews>
    <sheetView workbookViewId="0">
      <pane ySplit="4" topLeftCell="A93" activePane="bottomLeft" state="frozen"/>
      <selection pane="bottomLeft" activeCell="J120" sqref="J120"/>
    </sheetView>
  </sheetViews>
  <sheetFormatPr defaultRowHeight="15.75"/>
  <cols>
    <col min="1" max="1" width="11.125" customWidth="1"/>
    <col min="3" max="21" width="9" customWidth="1"/>
    <col min="22" max="22" width="12.25" customWidth="1"/>
    <col min="23" max="23" width="10" customWidth="1"/>
    <col min="31" max="32" width="9" customWidth="1"/>
    <col min="36" max="36" width="10.75" bestFit="1" customWidth="1"/>
  </cols>
  <sheetData>
    <row r="1" spans="1:58">
      <c r="B1" t="s">
        <v>181</v>
      </c>
      <c r="C1" t="s">
        <v>182</v>
      </c>
      <c r="D1" t="s">
        <v>183</v>
      </c>
      <c r="E1" t="s">
        <v>184</v>
      </c>
      <c r="F1" t="s">
        <v>185</v>
      </c>
      <c r="G1" t="s">
        <v>186</v>
      </c>
      <c r="H1" t="s">
        <v>187</v>
      </c>
      <c r="I1" t="s">
        <v>188</v>
      </c>
      <c r="J1" t="s">
        <v>189</v>
      </c>
      <c r="K1" t="s">
        <v>190</v>
      </c>
      <c r="L1" t="s">
        <v>191</v>
      </c>
      <c r="M1" t="s">
        <v>192</v>
      </c>
      <c r="N1" t="s">
        <v>193</v>
      </c>
      <c r="O1" t="s">
        <v>194</v>
      </c>
      <c r="P1" t="s">
        <v>195</v>
      </c>
      <c r="Q1" t="s">
        <v>196</v>
      </c>
      <c r="R1" t="s">
        <v>197</v>
      </c>
      <c r="S1" t="s">
        <v>198</v>
      </c>
      <c r="T1" t="s">
        <v>199</v>
      </c>
      <c r="U1" t="s">
        <v>200</v>
      </c>
      <c r="V1" t="s">
        <v>201</v>
      </c>
      <c r="W1" t="s">
        <v>202</v>
      </c>
      <c r="X1" t="s">
        <v>203</v>
      </c>
      <c r="Y1" t="s">
        <v>204</v>
      </c>
      <c r="Z1" t="s">
        <v>205</v>
      </c>
      <c r="AA1" t="s">
        <v>206</v>
      </c>
      <c r="AB1" t="s">
        <v>207</v>
      </c>
      <c r="AC1" t="s">
        <v>208</v>
      </c>
      <c r="AD1" t="s">
        <v>209</v>
      </c>
      <c r="AE1" t="s">
        <v>210</v>
      </c>
      <c r="AF1" t="s">
        <v>211</v>
      </c>
      <c r="AG1" t="s">
        <v>212</v>
      </c>
      <c r="AH1" t="s">
        <v>213</v>
      </c>
      <c r="AI1" t="s">
        <v>214</v>
      </c>
      <c r="AJ1" t="s">
        <v>215</v>
      </c>
      <c r="AK1" t="s">
        <v>94</v>
      </c>
      <c r="AL1" t="s">
        <v>95</v>
      </c>
      <c r="AM1" t="s">
        <v>96</v>
      </c>
      <c r="AN1" t="s">
        <v>97</v>
      </c>
      <c r="AO1" t="s">
        <v>98</v>
      </c>
      <c r="AP1" t="s">
        <v>99</v>
      </c>
      <c r="AQ1" t="s">
        <v>100</v>
      </c>
      <c r="AR1" t="s">
        <v>101</v>
      </c>
      <c r="AS1" t="s">
        <v>102</v>
      </c>
      <c r="AT1" t="s">
        <v>103</v>
      </c>
      <c r="AU1" t="s">
        <v>104</v>
      </c>
      <c r="AV1" t="s">
        <v>105</v>
      </c>
      <c r="AW1" t="s">
        <v>106</v>
      </c>
      <c r="AX1" t="s">
        <v>107</v>
      </c>
      <c r="AY1" t="s">
        <v>108</v>
      </c>
      <c r="AZ1" t="s">
        <v>109</v>
      </c>
      <c r="BA1" t="s">
        <v>110</v>
      </c>
      <c r="BB1" t="s">
        <v>111</v>
      </c>
      <c r="BC1" t="s">
        <v>112</v>
      </c>
      <c r="BD1" t="s">
        <v>113</v>
      </c>
    </row>
    <row r="2" spans="1:58">
      <c r="M2" t="s">
        <v>216</v>
      </c>
      <c r="AN2">
        <v>1</v>
      </c>
      <c r="AO2">
        <v>4</v>
      </c>
      <c r="AP2">
        <v>2</v>
      </c>
      <c r="AQ2">
        <v>3</v>
      </c>
      <c r="AR2" t="s">
        <v>217</v>
      </c>
      <c r="AS2">
        <v>5</v>
      </c>
    </row>
    <row r="3" spans="1:58">
      <c r="B3" t="s">
        <v>218</v>
      </c>
      <c r="X3" t="s">
        <v>219</v>
      </c>
      <c r="AK3" t="s">
        <v>146</v>
      </c>
      <c r="AN3" t="s">
        <v>153</v>
      </c>
    </row>
    <row r="4" spans="1:58">
      <c r="A4" t="s">
        <v>220</v>
      </c>
      <c r="K4" t="s">
        <v>221</v>
      </c>
      <c r="L4" t="s">
        <v>222</v>
      </c>
      <c r="W4" t="s">
        <v>223</v>
      </c>
      <c r="X4" t="s">
        <v>138</v>
      </c>
      <c r="Y4" t="s">
        <v>224</v>
      </c>
      <c r="Z4" t="s">
        <v>225</v>
      </c>
      <c r="AA4" t="s">
        <v>226</v>
      </c>
      <c r="AB4" t="s">
        <v>227</v>
      </c>
      <c r="AC4" t="s">
        <v>228</v>
      </c>
      <c r="AD4" t="s">
        <v>228</v>
      </c>
      <c r="AE4" t="s">
        <v>229</v>
      </c>
      <c r="AF4" t="s">
        <v>229</v>
      </c>
      <c r="AG4" t="s">
        <v>230</v>
      </c>
      <c r="AH4" t="s">
        <v>231</v>
      </c>
      <c r="AI4" t="s">
        <v>232</v>
      </c>
      <c r="AJ4" t="s">
        <v>233</v>
      </c>
      <c r="AK4" t="s">
        <v>234</v>
      </c>
      <c r="AL4" t="s">
        <v>234</v>
      </c>
      <c r="AM4" t="s">
        <v>235</v>
      </c>
      <c r="AN4" t="s">
        <v>234</v>
      </c>
      <c r="AO4" t="s">
        <v>236</v>
      </c>
      <c r="AP4" t="s">
        <v>237</v>
      </c>
      <c r="AQ4" t="s">
        <v>238</v>
      </c>
      <c r="AR4" t="s">
        <v>234</v>
      </c>
      <c r="AS4" t="s">
        <v>239</v>
      </c>
      <c r="AT4" t="s">
        <v>240</v>
      </c>
      <c r="AV4" t="s">
        <v>240</v>
      </c>
      <c r="AW4" t="s">
        <v>241</v>
      </c>
      <c r="AX4" t="s">
        <v>242</v>
      </c>
      <c r="AY4" t="s">
        <v>242</v>
      </c>
      <c r="AZ4" t="s">
        <v>243</v>
      </c>
      <c r="BA4" t="s">
        <v>243</v>
      </c>
      <c r="BB4" t="s">
        <v>244</v>
      </c>
      <c r="BC4" t="s">
        <v>244</v>
      </c>
      <c r="BD4" t="s">
        <v>245</v>
      </c>
    </row>
    <row r="5" spans="1:58" hidden="1">
      <c r="A5" t="s">
        <v>246</v>
      </c>
      <c r="B5">
        <v>6</v>
      </c>
      <c r="C5" t="s">
        <v>247</v>
      </c>
      <c r="D5" t="s">
        <v>248</v>
      </c>
      <c r="E5" t="s">
        <v>249</v>
      </c>
      <c r="G5" t="s">
        <v>250</v>
      </c>
      <c r="H5" t="s">
        <v>249</v>
      </c>
      <c r="K5" t="s">
        <v>251</v>
      </c>
      <c r="L5" t="s">
        <v>124</v>
      </c>
      <c r="M5" t="s">
        <v>252</v>
      </c>
      <c r="N5" t="s">
        <v>253</v>
      </c>
      <c r="O5" t="s">
        <v>254</v>
      </c>
      <c r="P5" t="s">
        <v>255</v>
      </c>
      <c r="Q5" t="s">
        <v>256</v>
      </c>
      <c r="R5" t="s">
        <v>257</v>
      </c>
      <c r="S5" t="s">
        <v>251</v>
      </c>
      <c r="T5" t="s">
        <v>258</v>
      </c>
      <c r="U5" t="s">
        <v>259</v>
      </c>
      <c r="V5">
        <v>8079736822</v>
      </c>
      <c r="W5">
        <v>19850715</v>
      </c>
      <c r="X5" t="s">
        <v>139</v>
      </c>
      <c r="Y5" t="s">
        <v>134</v>
      </c>
      <c r="Z5" t="s">
        <v>134</v>
      </c>
      <c r="AA5" t="s">
        <v>260</v>
      </c>
      <c r="AG5" t="s">
        <v>119</v>
      </c>
      <c r="AJ5" s="63"/>
      <c r="AL5" t="s">
        <v>127</v>
      </c>
      <c r="AT5" t="s">
        <v>261</v>
      </c>
      <c r="AU5" t="s">
        <v>75</v>
      </c>
    </row>
    <row r="6" spans="1:58" hidden="1">
      <c r="A6" t="s">
        <v>246</v>
      </c>
      <c r="B6">
        <v>8</v>
      </c>
      <c r="C6" t="s">
        <v>262</v>
      </c>
      <c r="D6" t="s">
        <v>263</v>
      </c>
      <c r="E6" t="s">
        <v>249</v>
      </c>
      <c r="G6" t="s">
        <v>250</v>
      </c>
      <c r="H6" t="s">
        <v>249</v>
      </c>
      <c r="K6" t="s">
        <v>251</v>
      </c>
      <c r="L6" t="s">
        <v>124</v>
      </c>
      <c r="M6" t="s">
        <v>264</v>
      </c>
      <c r="N6" t="s">
        <v>265</v>
      </c>
      <c r="O6" t="s">
        <v>266</v>
      </c>
      <c r="P6" t="s">
        <v>267</v>
      </c>
      <c r="Q6" t="s">
        <v>268</v>
      </c>
      <c r="R6" t="s">
        <v>257</v>
      </c>
      <c r="S6" t="s">
        <v>251</v>
      </c>
      <c r="T6" t="s">
        <v>269</v>
      </c>
      <c r="V6">
        <v>9069365150</v>
      </c>
      <c r="W6">
        <v>19841007</v>
      </c>
      <c r="X6" t="s">
        <v>139</v>
      </c>
      <c r="Y6" t="s">
        <v>139</v>
      </c>
      <c r="Z6" t="s">
        <v>139</v>
      </c>
      <c r="AA6" t="s">
        <v>270</v>
      </c>
      <c r="AG6" t="s">
        <v>116</v>
      </c>
      <c r="AH6" t="s">
        <v>116</v>
      </c>
      <c r="AK6" t="s">
        <v>127</v>
      </c>
      <c r="AN6" t="s">
        <v>127</v>
      </c>
      <c r="AT6" t="s">
        <v>261</v>
      </c>
      <c r="AU6" t="s">
        <v>75</v>
      </c>
    </row>
    <row r="7" spans="1:58" hidden="1">
      <c r="A7" t="s">
        <v>271</v>
      </c>
      <c r="B7">
        <v>9</v>
      </c>
      <c r="C7" t="s">
        <v>272</v>
      </c>
      <c r="D7" t="s">
        <v>273</v>
      </c>
      <c r="E7" t="s">
        <v>249</v>
      </c>
      <c r="G7" t="s">
        <v>250</v>
      </c>
      <c r="H7" t="s">
        <v>249</v>
      </c>
      <c r="K7" t="s">
        <v>251</v>
      </c>
      <c r="L7" t="s">
        <v>124</v>
      </c>
      <c r="M7" t="s">
        <v>274</v>
      </c>
      <c r="N7" t="s">
        <v>275</v>
      </c>
      <c r="O7" t="s">
        <v>276</v>
      </c>
      <c r="P7" t="s">
        <v>277</v>
      </c>
      <c r="Q7" t="s">
        <v>278</v>
      </c>
      <c r="R7" t="s">
        <v>257</v>
      </c>
      <c r="S7" t="s">
        <v>251</v>
      </c>
      <c r="T7" t="s">
        <v>279</v>
      </c>
      <c r="U7" t="s">
        <v>280</v>
      </c>
      <c r="V7">
        <v>8067547426</v>
      </c>
      <c r="W7">
        <v>19910501</v>
      </c>
      <c r="X7" t="s">
        <v>139</v>
      </c>
      <c r="Y7" t="s">
        <v>139</v>
      </c>
      <c r="Z7" t="s">
        <v>139</v>
      </c>
      <c r="AA7" t="s">
        <v>270</v>
      </c>
      <c r="AG7" t="s">
        <v>118</v>
      </c>
      <c r="AH7" t="s">
        <v>118</v>
      </c>
      <c r="AI7" t="s">
        <v>281</v>
      </c>
      <c r="AJ7" s="63">
        <v>34401</v>
      </c>
      <c r="AL7" t="s">
        <v>127</v>
      </c>
      <c r="AQ7" t="s">
        <v>282</v>
      </c>
      <c r="AR7" t="s">
        <v>127</v>
      </c>
      <c r="AV7" t="s">
        <v>75</v>
      </c>
      <c r="AX7" t="s">
        <v>283</v>
      </c>
      <c r="BB7" t="s">
        <v>284</v>
      </c>
    </row>
    <row r="8" spans="1:58" hidden="1">
      <c r="A8" t="s">
        <v>246</v>
      </c>
      <c r="B8">
        <v>11</v>
      </c>
      <c r="C8" t="s">
        <v>285</v>
      </c>
      <c r="D8" t="s">
        <v>286</v>
      </c>
      <c r="E8" t="s">
        <v>249</v>
      </c>
      <c r="G8" t="s">
        <v>250</v>
      </c>
      <c r="H8" t="s">
        <v>249</v>
      </c>
      <c r="K8" t="s">
        <v>251</v>
      </c>
      <c r="L8" t="s">
        <v>124</v>
      </c>
      <c r="M8" t="s">
        <v>287</v>
      </c>
      <c r="N8" t="s">
        <v>288</v>
      </c>
      <c r="O8" t="s">
        <v>289</v>
      </c>
      <c r="P8" t="s">
        <v>290</v>
      </c>
      <c r="Q8" t="s">
        <v>291</v>
      </c>
      <c r="R8" t="s">
        <v>257</v>
      </c>
      <c r="S8" t="s">
        <v>251</v>
      </c>
      <c r="T8" t="s">
        <v>292</v>
      </c>
      <c r="U8" t="s">
        <v>293</v>
      </c>
      <c r="V8">
        <v>9089244356</v>
      </c>
      <c r="W8">
        <v>19830304</v>
      </c>
      <c r="X8" t="s">
        <v>139</v>
      </c>
      <c r="Y8" t="s">
        <v>139</v>
      </c>
      <c r="Z8" t="s">
        <v>139</v>
      </c>
      <c r="AA8" t="s">
        <v>270</v>
      </c>
      <c r="AG8" t="s">
        <v>117</v>
      </c>
      <c r="AH8" t="s">
        <v>117</v>
      </c>
      <c r="AI8" t="s">
        <v>294</v>
      </c>
      <c r="AJ8" s="63">
        <v>29293</v>
      </c>
      <c r="AK8" t="s">
        <v>127</v>
      </c>
      <c r="AO8" t="s">
        <v>127</v>
      </c>
      <c r="AR8" t="s">
        <v>127</v>
      </c>
      <c r="AT8" t="s">
        <v>261</v>
      </c>
      <c r="AU8" t="s">
        <v>75</v>
      </c>
    </row>
    <row r="9" spans="1:58" hidden="1">
      <c r="A9" t="s">
        <v>246</v>
      </c>
      <c r="B9">
        <v>10</v>
      </c>
      <c r="C9" t="s">
        <v>295</v>
      </c>
      <c r="D9" t="s">
        <v>296</v>
      </c>
      <c r="E9" t="s">
        <v>249</v>
      </c>
      <c r="G9" t="s">
        <v>250</v>
      </c>
      <c r="H9" t="s">
        <v>249</v>
      </c>
      <c r="K9" t="s">
        <v>251</v>
      </c>
      <c r="L9" t="s">
        <v>124</v>
      </c>
      <c r="M9" t="s">
        <v>287</v>
      </c>
      <c r="N9" t="s">
        <v>297</v>
      </c>
      <c r="O9" t="s">
        <v>289</v>
      </c>
      <c r="P9" t="s">
        <v>298</v>
      </c>
      <c r="Q9" t="s">
        <v>291</v>
      </c>
      <c r="R9" t="s">
        <v>257</v>
      </c>
      <c r="S9" t="s">
        <v>251</v>
      </c>
      <c r="T9" t="s">
        <v>292</v>
      </c>
      <c r="U9" t="s">
        <v>293</v>
      </c>
      <c r="V9">
        <v>8030059218</v>
      </c>
      <c r="W9">
        <v>19800313</v>
      </c>
      <c r="X9" t="s">
        <v>139</v>
      </c>
      <c r="Y9" t="s">
        <v>134</v>
      </c>
      <c r="Z9" t="s">
        <v>134</v>
      </c>
      <c r="AA9" t="s">
        <v>270</v>
      </c>
      <c r="AG9" t="s">
        <v>116</v>
      </c>
      <c r="AH9" t="s">
        <v>116</v>
      </c>
      <c r="AJ9" s="63"/>
      <c r="AK9" t="s">
        <v>127</v>
      </c>
      <c r="AN9" t="s">
        <v>127</v>
      </c>
      <c r="AT9" t="s">
        <v>261</v>
      </c>
      <c r="AU9" t="s">
        <v>75</v>
      </c>
    </row>
    <row r="10" spans="1:58" hidden="1">
      <c r="A10" t="s">
        <v>299</v>
      </c>
      <c r="B10">
        <v>12</v>
      </c>
      <c r="C10" t="s">
        <v>300</v>
      </c>
      <c r="D10" t="s">
        <v>301</v>
      </c>
      <c r="E10" t="s">
        <v>249</v>
      </c>
      <c r="G10" t="s">
        <v>250</v>
      </c>
      <c r="H10" t="s">
        <v>249</v>
      </c>
      <c r="K10" t="s">
        <v>251</v>
      </c>
      <c r="L10" t="s">
        <v>124</v>
      </c>
      <c r="M10" t="s">
        <v>302</v>
      </c>
      <c r="N10" t="s">
        <v>303</v>
      </c>
      <c r="O10" t="s">
        <v>304</v>
      </c>
      <c r="P10" t="s">
        <v>305</v>
      </c>
      <c r="Q10" t="s">
        <v>306</v>
      </c>
      <c r="R10" t="s">
        <v>257</v>
      </c>
      <c r="S10" t="s">
        <v>251</v>
      </c>
      <c r="T10" t="s">
        <v>307</v>
      </c>
      <c r="V10">
        <v>8067422415</v>
      </c>
      <c r="W10">
        <v>19951024</v>
      </c>
      <c r="X10" t="s">
        <v>134</v>
      </c>
      <c r="Y10" t="s">
        <v>139</v>
      </c>
      <c r="Z10" t="s">
        <v>129</v>
      </c>
      <c r="AD10" t="s">
        <v>260</v>
      </c>
      <c r="AG10" t="s">
        <v>116</v>
      </c>
      <c r="AK10" t="s">
        <v>127</v>
      </c>
      <c r="AV10" t="s">
        <v>75</v>
      </c>
    </row>
    <row r="11" spans="1:58" hidden="1">
      <c r="A11" t="s">
        <v>308</v>
      </c>
      <c r="B11">
        <v>13</v>
      </c>
      <c r="C11" t="s">
        <v>309</v>
      </c>
      <c r="D11" t="s">
        <v>310</v>
      </c>
      <c r="E11" t="s">
        <v>249</v>
      </c>
      <c r="G11" t="s">
        <v>250</v>
      </c>
      <c r="H11" t="s">
        <v>249</v>
      </c>
      <c r="K11" t="s">
        <v>251</v>
      </c>
      <c r="L11" t="s">
        <v>124</v>
      </c>
      <c r="M11" t="s">
        <v>311</v>
      </c>
      <c r="N11" t="s">
        <v>312</v>
      </c>
      <c r="O11" t="s">
        <v>313</v>
      </c>
      <c r="P11" t="s">
        <v>314</v>
      </c>
      <c r="Q11" t="s">
        <v>315</v>
      </c>
      <c r="R11" t="s">
        <v>257</v>
      </c>
      <c r="S11" t="s">
        <v>251</v>
      </c>
      <c r="T11" t="s">
        <v>316</v>
      </c>
      <c r="V11">
        <v>9044103732</v>
      </c>
      <c r="W11">
        <v>19830330</v>
      </c>
      <c r="X11" t="s">
        <v>134</v>
      </c>
      <c r="Y11" t="s">
        <v>139</v>
      </c>
      <c r="Z11" t="s">
        <v>139</v>
      </c>
      <c r="AB11" t="s">
        <v>260</v>
      </c>
      <c r="AG11" t="s">
        <v>117</v>
      </c>
      <c r="AI11" t="s">
        <v>317</v>
      </c>
      <c r="AJ11" s="63">
        <v>33976</v>
      </c>
      <c r="AK11" t="s">
        <v>127</v>
      </c>
      <c r="AT11" t="s">
        <v>261</v>
      </c>
      <c r="AU11" t="s">
        <v>75</v>
      </c>
      <c r="BE11" s="63"/>
    </row>
    <row r="12" spans="1:58" hidden="1">
      <c r="A12" t="s">
        <v>299</v>
      </c>
      <c r="B12">
        <v>14</v>
      </c>
      <c r="C12" t="s">
        <v>318</v>
      </c>
      <c r="D12" t="s">
        <v>319</v>
      </c>
      <c r="E12" t="s">
        <v>249</v>
      </c>
      <c r="G12" t="s">
        <v>250</v>
      </c>
      <c r="H12" t="s">
        <v>249</v>
      </c>
      <c r="J12" s="72"/>
      <c r="K12" t="s">
        <v>251</v>
      </c>
      <c r="L12" t="s">
        <v>124</v>
      </c>
      <c r="M12" t="s">
        <v>320</v>
      </c>
      <c r="N12" t="s">
        <v>321</v>
      </c>
      <c r="O12" t="s">
        <v>322</v>
      </c>
      <c r="P12" t="s">
        <v>323</v>
      </c>
      <c r="Q12" t="s">
        <v>315</v>
      </c>
      <c r="R12" t="s">
        <v>257</v>
      </c>
      <c r="S12" t="s">
        <v>251</v>
      </c>
      <c r="T12" t="s">
        <v>324</v>
      </c>
      <c r="U12" t="s">
        <v>325</v>
      </c>
      <c r="V12">
        <v>9033467816</v>
      </c>
      <c r="W12">
        <v>19890730</v>
      </c>
      <c r="X12" t="s">
        <v>139</v>
      </c>
      <c r="Y12" t="s">
        <v>134</v>
      </c>
      <c r="Z12" t="s">
        <v>139</v>
      </c>
      <c r="AA12" t="s">
        <v>260</v>
      </c>
      <c r="AG12" t="s">
        <v>119</v>
      </c>
      <c r="AL12" t="s">
        <v>127</v>
      </c>
      <c r="AT12" t="s">
        <v>261</v>
      </c>
      <c r="AU12" t="s">
        <v>75</v>
      </c>
      <c r="AX12" t="s">
        <v>326</v>
      </c>
      <c r="BF12" s="63"/>
    </row>
    <row r="13" spans="1:58" hidden="1">
      <c r="A13" t="s">
        <v>299</v>
      </c>
      <c r="B13">
        <v>15</v>
      </c>
      <c r="C13" t="s">
        <v>327</v>
      </c>
      <c r="D13" t="s">
        <v>328</v>
      </c>
      <c r="E13" t="s">
        <v>249</v>
      </c>
      <c r="G13" t="s">
        <v>250</v>
      </c>
      <c r="H13" t="s">
        <v>249</v>
      </c>
      <c r="J13" s="72"/>
      <c r="K13" t="s">
        <v>251</v>
      </c>
      <c r="L13" t="s">
        <v>124</v>
      </c>
      <c r="M13" t="s">
        <v>329</v>
      </c>
      <c r="N13" t="s">
        <v>330</v>
      </c>
      <c r="O13" t="s">
        <v>331</v>
      </c>
      <c r="P13" t="s">
        <v>332</v>
      </c>
      <c r="Q13" t="s">
        <v>333</v>
      </c>
      <c r="R13" t="s">
        <v>257</v>
      </c>
      <c r="S13" t="s">
        <v>251</v>
      </c>
      <c r="T13" t="s">
        <v>334</v>
      </c>
      <c r="V13">
        <v>8020358176</v>
      </c>
      <c r="W13">
        <v>19940524</v>
      </c>
      <c r="X13" t="s">
        <v>139</v>
      </c>
      <c r="Y13" t="s">
        <v>134</v>
      </c>
      <c r="Z13" t="s">
        <v>134</v>
      </c>
      <c r="AA13" t="s">
        <v>270</v>
      </c>
      <c r="AG13" t="s">
        <v>116</v>
      </c>
      <c r="AH13" t="s">
        <v>116</v>
      </c>
      <c r="AK13" t="s">
        <v>127</v>
      </c>
      <c r="AN13" t="s">
        <v>335</v>
      </c>
      <c r="AS13" t="s">
        <v>336</v>
      </c>
      <c r="AV13" t="s">
        <v>75</v>
      </c>
      <c r="BF13" s="63"/>
    </row>
    <row r="14" spans="1:58" hidden="1">
      <c r="A14" t="s">
        <v>271</v>
      </c>
      <c r="B14">
        <v>16</v>
      </c>
      <c r="C14" t="s">
        <v>337</v>
      </c>
      <c r="D14" t="s">
        <v>338</v>
      </c>
      <c r="E14" t="s">
        <v>249</v>
      </c>
      <c r="G14" t="s">
        <v>250</v>
      </c>
      <c r="H14" t="s">
        <v>249</v>
      </c>
      <c r="J14" s="72"/>
      <c r="K14" t="s">
        <v>251</v>
      </c>
      <c r="L14" t="s">
        <v>124</v>
      </c>
      <c r="M14" t="s">
        <v>339</v>
      </c>
      <c r="N14" t="s">
        <v>340</v>
      </c>
      <c r="O14" t="s">
        <v>341</v>
      </c>
      <c r="P14" t="s">
        <v>342</v>
      </c>
      <c r="Q14" t="s">
        <v>343</v>
      </c>
      <c r="R14" t="s">
        <v>257</v>
      </c>
      <c r="S14" t="s">
        <v>251</v>
      </c>
      <c r="T14" t="s">
        <v>344</v>
      </c>
      <c r="V14">
        <v>8054786874</v>
      </c>
      <c r="W14">
        <v>19880726</v>
      </c>
      <c r="X14" t="s">
        <v>134</v>
      </c>
      <c r="Y14" t="s">
        <v>139</v>
      </c>
      <c r="Z14" t="s">
        <v>139</v>
      </c>
      <c r="AB14" t="s">
        <v>270</v>
      </c>
      <c r="AG14" t="s">
        <v>116</v>
      </c>
      <c r="AH14" t="s">
        <v>116</v>
      </c>
      <c r="AK14" t="s">
        <v>127</v>
      </c>
      <c r="AN14" t="s">
        <v>127</v>
      </c>
      <c r="AT14" t="s">
        <v>261</v>
      </c>
      <c r="AU14" t="s">
        <v>75</v>
      </c>
      <c r="BF14" s="63"/>
    </row>
    <row r="15" spans="1:58" hidden="1">
      <c r="A15" t="s">
        <v>271</v>
      </c>
      <c r="B15">
        <v>17</v>
      </c>
      <c r="C15" t="s">
        <v>345</v>
      </c>
      <c r="D15" t="s">
        <v>346</v>
      </c>
      <c r="E15" t="s">
        <v>249</v>
      </c>
      <c r="G15" t="s">
        <v>250</v>
      </c>
      <c r="H15" t="s">
        <v>249</v>
      </c>
      <c r="J15" s="72"/>
      <c r="K15" t="s">
        <v>251</v>
      </c>
      <c r="L15" t="s">
        <v>124</v>
      </c>
      <c r="M15" t="s">
        <v>339</v>
      </c>
      <c r="N15" t="s">
        <v>347</v>
      </c>
      <c r="O15" t="s">
        <v>341</v>
      </c>
      <c r="P15" t="s">
        <v>323</v>
      </c>
      <c r="Q15" t="s">
        <v>343</v>
      </c>
      <c r="R15" t="s">
        <v>257</v>
      </c>
      <c r="S15" t="s">
        <v>251</v>
      </c>
      <c r="T15" t="s">
        <v>344</v>
      </c>
      <c r="V15">
        <v>8054786874</v>
      </c>
      <c r="W15">
        <v>19860305</v>
      </c>
      <c r="X15" t="s">
        <v>139</v>
      </c>
      <c r="Y15" t="s">
        <v>139</v>
      </c>
      <c r="Z15" t="s">
        <v>139</v>
      </c>
      <c r="AA15" t="s">
        <v>270</v>
      </c>
      <c r="AG15" t="s">
        <v>117</v>
      </c>
      <c r="AH15" t="s">
        <v>117</v>
      </c>
      <c r="AI15" t="s">
        <v>348</v>
      </c>
      <c r="AJ15" s="63">
        <v>32350</v>
      </c>
      <c r="AK15" t="s">
        <v>127</v>
      </c>
      <c r="AO15" t="s">
        <v>127</v>
      </c>
      <c r="AR15" t="s">
        <v>127</v>
      </c>
      <c r="AT15" t="s">
        <v>261</v>
      </c>
      <c r="AU15" t="s">
        <v>75</v>
      </c>
    </row>
    <row r="16" spans="1:58" hidden="1">
      <c r="A16" t="s">
        <v>299</v>
      </c>
      <c r="B16">
        <v>18</v>
      </c>
      <c r="C16" t="s">
        <v>349</v>
      </c>
      <c r="D16" t="s">
        <v>350</v>
      </c>
      <c r="E16" t="s">
        <v>249</v>
      </c>
      <c r="G16" t="s">
        <v>250</v>
      </c>
      <c r="H16" t="s">
        <v>249</v>
      </c>
      <c r="K16" t="s">
        <v>251</v>
      </c>
      <c r="L16" t="s">
        <v>124</v>
      </c>
      <c r="M16" t="s">
        <v>351</v>
      </c>
      <c r="N16" t="s">
        <v>352</v>
      </c>
      <c r="O16" t="s">
        <v>353</v>
      </c>
      <c r="P16" t="s">
        <v>354</v>
      </c>
      <c r="Q16" t="s">
        <v>355</v>
      </c>
      <c r="R16" t="s">
        <v>257</v>
      </c>
      <c r="S16" t="s">
        <v>251</v>
      </c>
      <c r="T16" t="s">
        <v>356</v>
      </c>
      <c r="U16" t="s">
        <v>357</v>
      </c>
      <c r="V16">
        <v>9024989171</v>
      </c>
      <c r="W16">
        <v>19890221</v>
      </c>
      <c r="X16" t="s">
        <v>139</v>
      </c>
      <c r="Y16" t="s">
        <v>134</v>
      </c>
      <c r="Z16" t="s">
        <v>139</v>
      </c>
      <c r="AA16" t="s">
        <v>260</v>
      </c>
      <c r="AG16" t="s">
        <v>119</v>
      </c>
      <c r="AI16" t="s">
        <v>358</v>
      </c>
      <c r="AJ16" s="63">
        <v>45925</v>
      </c>
      <c r="AL16" t="s">
        <v>127</v>
      </c>
      <c r="AT16" t="s">
        <v>261</v>
      </c>
      <c r="AU16" t="s">
        <v>75</v>
      </c>
      <c r="AX16" t="s">
        <v>359</v>
      </c>
    </row>
    <row r="17" spans="1:52" hidden="1">
      <c r="A17" t="s">
        <v>246</v>
      </c>
      <c r="B17">
        <v>19</v>
      </c>
      <c r="C17" t="s">
        <v>360</v>
      </c>
      <c r="D17" t="s">
        <v>361</v>
      </c>
      <c r="E17" t="s">
        <v>249</v>
      </c>
      <c r="G17" t="s">
        <v>250</v>
      </c>
      <c r="H17" t="s">
        <v>249</v>
      </c>
      <c r="K17" t="s">
        <v>251</v>
      </c>
      <c r="L17" t="s">
        <v>124</v>
      </c>
      <c r="M17" t="s">
        <v>362</v>
      </c>
      <c r="N17" t="s">
        <v>363</v>
      </c>
      <c r="O17" t="s">
        <v>364</v>
      </c>
      <c r="P17" t="s">
        <v>365</v>
      </c>
      <c r="Q17" t="s">
        <v>366</v>
      </c>
      <c r="R17" t="s">
        <v>257</v>
      </c>
      <c r="S17" t="s">
        <v>251</v>
      </c>
      <c r="T17" t="s">
        <v>367</v>
      </c>
      <c r="U17" t="s">
        <v>368</v>
      </c>
      <c r="V17">
        <v>8054559410</v>
      </c>
      <c r="W17">
        <v>19910411</v>
      </c>
      <c r="X17" t="s">
        <v>134</v>
      </c>
      <c r="Y17" t="s">
        <v>139</v>
      </c>
      <c r="Z17" t="s">
        <v>139</v>
      </c>
      <c r="AB17" t="s">
        <v>270</v>
      </c>
      <c r="AG17" t="s">
        <v>116</v>
      </c>
      <c r="AH17" t="s">
        <v>116</v>
      </c>
      <c r="AK17" t="s">
        <v>127</v>
      </c>
      <c r="AN17" t="s">
        <v>127</v>
      </c>
      <c r="AV17" t="s">
        <v>75</v>
      </c>
    </row>
    <row r="18" spans="1:52" hidden="1">
      <c r="A18" t="s">
        <v>246</v>
      </c>
      <c r="B18">
        <v>23</v>
      </c>
      <c r="C18" t="s">
        <v>369</v>
      </c>
      <c r="D18" t="s">
        <v>370</v>
      </c>
      <c r="E18" t="s">
        <v>249</v>
      </c>
      <c r="G18" t="s">
        <v>250</v>
      </c>
      <c r="H18" t="s">
        <v>249</v>
      </c>
      <c r="K18" t="s">
        <v>251</v>
      </c>
      <c r="L18" t="s">
        <v>124</v>
      </c>
      <c r="M18" t="s">
        <v>371</v>
      </c>
      <c r="N18" t="s">
        <v>372</v>
      </c>
      <c r="O18" t="s">
        <v>373</v>
      </c>
      <c r="P18" t="s">
        <v>374</v>
      </c>
      <c r="Q18" t="s">
        <v>375</v>
      </c>
      <c r="R18" t="s">
        <v>257</v>
      </c>
      <c r="S18" t="s">
        <v>251</v>
      </c>
      <c r="T18" t="s">
        <v>376</v>
      </c>
      <c r="U18" t="s">
        <v>377</v>
      </c>
      <c r="V18">
        <v>9093218648</v>
      </c>
      <c r="W18">
        <v>19840316</v>
      </c>
      <c r="X18" t="s">
        <v>139</v>
      </c>
      <c r="Y18" t="s">
        <v>134</v>
      </c>
      <c r="Z18" t="s">
        <v>134</v>
      </c>
      <c r="AA18" t="s">
        <v>270</v>
      </c>
      <c r="AG18" t="s">
        <v>117</v>
      </c>
      <c r="AH18" t="s">
        <v>117</v>
      </c>
      <c r="AI18" t="s">
        <v>378</v>
      </c>
      <c r="AJ18" s="63">
        <v>46069</v>
      </c>
      <c r="AK18" t="s">
        <v>127</v>
      </c>
      <c r="AO18" t="s">
        <v>127</v>
      </c>
      <c r="AR18" t="s">
        <v>127</v>
      </c>
      <c r="AT18" t="s">
        <v>261</v>
      </c>
      <c r="AU18" t="s">
        <v>75</v>
      </c>
    </row>
    <row r="19" spans="1:52" hidden="1">
      <c r="A19" t="s">
        <v>246</v>
      </c>
      <c r="B19">
        <v>22</v>
      </c>
      <c r="C19" t="s">
        <v>379</v>
      </c>
      <c r="D19" t="s">
        <v>380</v>
      </c>
      <c r="E19" t="s">
        <v>249</v>
      </c>
      <c r="G19" t="s">
        <v>250</v>
      </c>
      <c r="H19" t="s">
        <v>249</v>
      </c>
      <c r="K19" t="s">
        <v>251</v>
      </c>
      <c r="L19" t="s">
        <v>124</v>
      </c>
      <c r="M19" t="s">
        <v>371</v>
      </c>
      <c r="N19" t="s">
        <v>381</v>
      </c>
      <c r="O19" t="s">
        <v>373</v>
      </c>
      <c r="P19" t="s">
        <v>382</v>
      </c>
      <c r="Q19" t="s">
        <v>375</v>
      </c>
      <c r="R19" t="s">
        <v>257</v>
      </c>
      <c r="S19" t="s">
        <v>251</v>
      </c>
      <c r="T19" t="s">
        <v>376</v>
      </c>
      <c r="U19" t="s">
        <v>377</v>
      </c>
      <c r="V19">
        <v>9057846032</v>
      </c>
      <c r="W19">
        <v>19860328</v>
      </c>
      <c r="X19" t="s">
        <v>139</v>
      </c>
      <c r="Y19" t="s">
        <v>134</v>
      </c>
      <c r="Z19" t="s">
        <v>134</v>
      </c>
      <c r="AA19" t="s">
        <v>270</v>
      </c>
      <c r="AG19" t="s">
        <v>116</v>
      </c>
      <c r="AH19" t="s">
        <v>116</v>
      </c>
      <c r="AK19" t="s">
        <v>127</v>
      </c>
      <c r="AN19" t="s">
        <v>127</v>
      </c>
      <c r="AT19" t="s">
        <v>261</v>
      </c>
      <c r="AU19" t="s">
        <v>75</v>
      </c>
    </row>
    <row r="20" spans="1:52" hidden="1">
      <c r="A20" t="s">
        <v>246</v>
      </c>
      <c r="B20">
        <v>24</v>
      </c>
      <c r="C20" t="s">
        <v>383</v>
      </c>
      <c r="D20" t="s">
        <v>384</v>
      </c>
      <c r="E20" t="s">
        <v>249</v>
      </c>
      <c r="G20" t="s">
        <v>250</v>
      </c>
      <c r="H20" t="s">
        <v>249</v>
      </c>
      <c r="K20" t="s">
        <v>251</v>
      </c>
      <c r="L20" t="s">
        <v>124</v>
      </c>
      <c r="M20" t="s">
        <v>385</v>
      </c>
      <c r="N20" t="s">
        <v>386</v>
      </c>
      <c r="O20" t="s">
        <v>387</v>
      </c>
      <c r="P20" t="s">
        <v>388</v>
      </c>
      <c r="Q20" t="s">
        <v>256</v>
      </c>
      <c r="R20" t="s">
        <v>257</v>
      </c>
      <c r="S20" t="s">
        <v>251</v>
      </c>
      <c r="T20" t="s">
        <v>389</v>
      </c>
      <c r="U20" t="s">
        <v>390</v>
      </c>
      <c r="V20">
        <v>9049570302</v>
      </c>
      <c r="W20">
        <v>19901007</v>
      </c>
      <c r="X20" t="s">
        <v>134</v>
      </c>
      <c r="Y20" t="s">
        <v>139</v>
      </c>
      <c r="Z20" t="s">
        <v>139</v>
      </c>
      <c r="AB20" t="s">
        <v>270</v>
      </c>
      <c r="AG20" t="s">
        <v>116</v>
      </c>
      <c r="AH20" t="s">
        <v>116</v>
      </c>
      <c r="AK20" t="s">
        <v>127</v>
      </c>
      <c r="AN20" t="s">
        <v>335</v>
      </c>
      <c r="AS20" t="s">
        <v>126</v>
      </c>
      <c r="AV20" t="s">
        <v>75</v>
      </c>
    </row>
    <row r="21" spans="1:52" hidden="1">
      <c r="A21" t="s">
        <v>299</v>
      </c>
      <c r="B21">
        <v>26</v>
      </c>
      <c r="C21" t="s">
        <v>391</v>
      </c>
      <c r="D21" t="s">
        <v>392</v>
      </c>
      <c r="E21" t="s">
        <v>249</v>
      </c>
      <c r="G21" t="s">
        <v>250</v>
      </c>
      <c r="H21" t="s">
        <v>249</v>
      </c>
      <c r="K21" t="s">
        <v>251</v>
      </c>
      <c r="L21" t="s">
        <v>124</v>
      </c>
      <c r="M21" t="s">
        <v>393</v>
      </c>
      <c r="N21" t="s">
        <v>394</v>
      </c>
      <c r="O21" t="s">
        <v>395</v>
      </c>
      <c r="P21" t="s">
        <v>396</v>
      </c>
      <c r="Q21" t="s">
        <v>397</v>
      </c>
      <c r="R21" t="s">
        <v>257</v>
      </c>
      <c r="S21" t="s">
        <v>251</v>
      </c>
      <c r="T21" t="s">
        <v>398</v>
      </c>
      <c r="U21" t="s">
        <v>399</v>
      </c>
      <c r="V21">
        <v>7028233698</v>
      </c>
      <c r="W21">
        <v>19871010</v>
      </c>
      <c r="X21" t="s">
        <v>134</v>
      </c>
      <c r="Y21" t="s">
        <v>139</v>
      </c>
      <c r="Z21" t="s">
        <v>139</v>
      </c>
      <c r="AB21" t="s">
        <v>260</v>
      </c>
      <c r="AG21" t="s">
        <v>116</v>
      </c>
      <c r="AK21" t="s">
        <v>127</v>
      </c>
      <c r="AT21" t="s">
        <v>261</v>
      </c>
      <c r="AU21" t="s">
        <v>75</v>
      </c>
    </row>
    <row r="22" spans="1:52" hidden="1">
      <c r="A22" t="s">
        <v>299</v>
      </c>
      <c r="B22">
        <v>25</v>
      </c>
      <c r="C22" t="s">
        <v>400</v>
      </c>
      <c r="D22" t="s">
        <v>401</v>
      </c>
      <c r="E22" t="s">
        <v>249</v>
      </c>
      <c r="G22" t="s">
        <v>250</v>
      </c>
      <c r="H22" t="s">
        <v>249</v>
      </c>
      <c r="K22" t="s">
        <v>251</v>
      </c>
      <c r="L22" t="s">
        <v>124</v>
      </c>
      <c r="M22" t="s">
        <v>402</v>
      </c>
      <c r="N22" t="s">
        <v>403</v>
      </c>
      <c r="O22" t="s">
        <v>404</v>
      </c>
      <c r="P22" t="s">
        <v>405</v>
      </c>
      <c r="Q22" t="s">
        <v>406</v>
      </c>
      <c r="R22" t="s">
        <v>257</v>
      </c>
      <c r="S22" t="s">
        <v>251</v>
      </c>
      <c r="T22" t="s">
        <v>407</v>
      </c>
      <c r="U22">
        <v>401</v>
      </c>
      <c r="V22">
        <v>8017283868</v>
      </c>
      <c r="W22">
        <v>19890902</v>
      </c>
      <c r="X22" t="s">
        <v>139</v>
      </c>
      <c r="Y22" t="s">
        <v>134</v>
      </c>
      <c r="Z22" t="s">
        <v>134</v>
      </c>
      <c r="AA22" t="s">
        <v>270</v>
      </c>
      <c r="AG22" t="s">
        <v>116</v>
      </c>
      <c r="AH22" t="s">
        <v>116</v>
      </c>
      <c r="AK22" t="s">
        <v>127</v>
      </c>
      <c r="AN22" t="s">
        <v>127</v>
      </c>
      <c r="AT22" t="s">
        <v>261</v>
      </c>
      <c r="AU22" t="s">
        <v>75</v>
      </c>
    </row>
    <row r="23" spans="1:52" hidden="1">
      <c r="A23" t="s">
        <v>271</v>
      </c>
      <c r="B23">
        <v>27</v>
      </c>
      <c r="C23" t="s">
        <v>408</v>
      </c>
      <c r="D23" t="s">
        <v>409</v>
      </c>
      <c r="E23" t="s">
        <v>249</v>
      </c>
      <c r="G23" t="s">
        <v>250</v>
      </c>
      <c r="H23" t="s">
        <v>249</v>
      </c>
      <c r="K23" t="s">
        <v>251</v>
      </c>
      <c r="L23" t="s">
        <v>124</v>
      </c>
      <c r="M23" t="s">
        <v>410</v>
      </c>
      <c r="N23" t="s">
        <v>411</v>
      </c>
      <c r="O23" t="s">
        <v>412</v>
      </c>
      <c r="P23" t="s">
        <v>413</v>
      </c>
      <c r="Q23" t="s">
        <v>414</v>
      </c>
      <c r="R23" t="s">
        <v>257</v>
      </c>
      <c r="S23" t="s">
        <v>251</v>
      </c>
      <c r="T23" t="s">
        <v>415</v>
      </c>
      <c r="V23">
        <v>9047009448</v>
      </c>
      <c r="W23">
        <v>19920407</v>
      </c>
      <c r="X23" t="s">
        <v>139</v>
      </c>
      <c r="Y23" t="s">
        <v>139</v>
      </c>
      <c r="Z23" t="s">
        <v>129</v>
      </c>
      <c r="AC23" t="s">
        <v>260</v>
      </c>
      <c r="AG23" t="s">
        <v>119</v>
      </c>
      <c r="AI23" t="s">
        <v>416</v>
      </c>
      <c r="AJ23" s="63">
        <v>45904</v>
      </c>
      <c r="AL23" t="s">
        <v>127</v>
      </c>
      <c r="AV23" t="s">
        <v>75</v>
      </c>
      <c r="AX23" t="s">
        <v>417</v>
      </c>
    </row>
    <row r="24" spans="1:52" hidden="1">
      <c r="A24" t="s">
        <v>271</v>
      </c>
      <c r="B24">
        <v>28</v>
      </c>
      <c r="C24" t="s">
        <v>418</v>
      </c>
      <c r="D24" t="s">
        <v>419</v>
      </c>
      <c r="E24" t="s">
        <v>249</v>
      </c>
      <c r="G24" t="s">
        <v>250</v>
      </c>
      <c r="H24" t="s">
        <v>249</v>
      </c>
      <c r="K24" t="s">
        <v>251</v>
      </c>
      <c r="L24" t="s">
        <v>124</v>
      </c>
      <c r="M24" t="s">
        <v>410</v>
      </c>
      <c r="N24" t="s">
        <v>420</v>
      </c>
      <c r="O24" t="s">
        <v>412</v>
      </c>
      <c r="P24" t="s">
        <v>421</v>
      </c>
      <c r="Q24" t="s">
        <v>414</v>
      </c>
      <c r="R24" t="s">
        <v>257</v>
      </c>
      <c r="S24" t="s">
        <v>251</v>
      </c>
      <c r="T24" t="s">
        <v>415</v>
      </c>
      <c r="V24">
        <v>7038404886</v>
      </c>
      <c r="W24">
        <v>19921208</v>
      </c>
      <c r="X24" t="s">
        <v>139</v>
      </c>
      <c r="Y24" t="s">
        <v>139</v>
      </c>
      <c r="Z24" t="s">
        <v>139</v>
      </c>
      <c r="AA24" t="s">
        <v>260</v>
      </c>
      <c r="AG24" t="s">
        <v>119</v>
      </c>
      <c r="AI24" t="s">
        <v>416</v>
      </c>
      <c r="AJ24" s="63">
        <v>45904</v>
      </c>
      <c r="AL24" t="s">
        <v>127</v>
      </c>
      <c r="AV24" t="s">
        <v>75</v>
      </c>
      <c r="AX24" t="s">
        <v>422</v>
      </c>
    </row>
    <row r="25" spans="1:52" hidden="1">
      <c r="A25" t="s">
        <v>271</v>
      </c>
      <c r="B25">
        <v>29</v>
      </c>
      <c r="C25" t="s">
        <v>423</v>
      </c>
      <c r="D25" t="s">
        <v>424</v>
      </c>
      <c r="E25" t="s">
        <v>249</v>
      </c>
      <c r="G25" t="s">
        <v>250</v>
      </c>
      <c r="H25" t="s">
        <v>249</v>
      </c>
      <c r="K25" t="s">
        <v>251</v>
      </c>
      <c r="L25" t="s">
        <v>124</v>
      </c>
      <c r="M25" t="s">
        <v>362</v>
      </c>
      <c r="N25" t="s">
        <v>425</v>
      </c>
      <c r="O25" t="s">
        <v>364</v>
      </c>
      <c r="P25" t="s">
        <v>426</v>
      </c>
      <c r="Q25" t="s">
        <v>366</v>
      </c>
      <c r="R25" t="s">
        <v>257</v>
      </c>
      <c r="S25" t="s">
        <v>251</v>
      </c>
      <c r="T25" t="s">
        <v>427</v>
      </c>
      <c r="U25" t="s">
        <v>428</v>
      </c>
      <c r="V25">
        <v>8012844604</v>
      </c>
      <c r="W25">
        <v>19881108</v>
      </c>
      <c r="X25" t="s">
        <v>139</v>
      </c>
      <c r="Y25" t="s">
        <v>139</v>
      </c>
      <c r="Z25" t="s">
        <v>134</v>
      </c>
      <c r="AA25" t="s">
        <v>270</v>
      </c>
      <c r="AG25" t="s">
        <v>117</v>
      </c>
      <c r="AH25" t="s">
        <v>117</v>
      </c>
      <c r="AI25" t="s">
        <v>429</v>
      </c>
      <c r="AJ25" s="63">
        <v>33339</v>
      </c>
      <c r="AK25" t="s">
        <v>127</v>
      </c>
      <c r="AO25" t="s">
        <v>127</v>
      </c>
      <c r="AR25" t="s">
        <v>127</v>
      </c>
      <c r="AT25" t="s">
        <v>261</v>
      </c>
      <c r="AU25" t="s">
        <v>75</v>
      </c>
    </row>
    <row r="26" spans="1:52" hidden="1">
      <c r="A26" t="s">
        <v>271</v>
      </c>
      <c r="B26">
        <v>30</v>
      </c>
      <c r="C26" t="s">
        <v>430</v>
      </c>
      <c r="D26" t="s">
        <v>431</v>
      </c>
      <c r="E26" t="s">
        <v>249</v>
      </c>
      <c r="G26" t="s">
        <v>250</v>
      </c>
      <c r="H26" t="s">
        <v>249</v>
      </c>
      <c r="K26" t="s">
        <v>251</v>
      </c>
      <c r="L26" t="s">
        <v>124</v>
      </c>
      <c r="M26" t="s">
        <v>432</v>
      </c>
      <c r="N26" t="s">
        <v>433</v>
      </c>
      <c r="O26" t="s">
        <v>434</v>
      </c>
      <c r="P26" t="s">
        <v>435</v>
      </c>
      <c r="Q26" t="s">
        <v>315</v>
      </c>
      <c r="R26" t="s">
        <v>257</v>
      </c>
      <c r="S26" t="s">
        <v>251</v>
      </c>
      <c r="T26" t="s">
        <v>436</v>
      </c>
      <c r="V26">
        <v>9099784789</v>
      </c>
      <c r="W26">
        <v>19810819</v>
      </c>
      <c r="X26" t="s">
        <v>139</v>
      </c>
      <c r="Y26" t="s">
        <v>139</v>
      </c>
      <c r="Z26" t="s">
        <v>139</v>
      </c>
      <c r="AA26" t="s">
        <v>270</v>
      </c>
      <c r="AG26" t="s">
        <v>118</v>
      </c>
      <c r="AH26" t="s">
        <v>118</v>
      </c>
      <c r="AI26" t="s">
        <v>437</v>
      </c>
      <c r="AJ26" s="63">
        <v>32646</v>
      </c>
      <c r="AL26" t="s">
        <v>127</v>
      </c>
      <c r="AQ26" t="s">
        <v>336</v>
      </c>
      <c r="AT26" t="s">
        <v>261</v>
      </c>
      <c r="AU26" t="s">
        <v>75</v>
      </c>
      <c r="AX26" t="s">
        <v>438</v>
      </c>
    </row>
    <row r="27" spans="1:52" hidden="1">
      <c r="A27" t="s">
        <v>299</v>
      </c>
      <c r="B27">
        <v>31</v>
      </c>
      <c r="C27" t="s">
        <v>439</v>
      </c>
      <c r="D27" t="s">
        <v>440</v>
      </c>
      <c r="E27" t="s">
        <v>249</v>
      </c>
      <c r="G27" t="s">
        <v>250</v>
      </c>
      <c r="H27" t="s">
        <v>249</v>
      </c>
      <c r="K27" t="s">
        <v>251</v>
      </c>
      <c r="L27" t="s">
        <v>124</v>
      </c>
      <c r="M27" t="s">
        <v>441</v>
      </c>
      <c r="N27" t="s">
        <v>442</v>
      </c>
      <c r="O27" t="s">
        <v>443</v>
      </c>
      <c r="P27" t="s">
        <v>444</v>
      </c>
      <c r="Q27" t="s">
        <v>333</v>
      </c>
      <c r="R27" t="s">
        <v>257</v>
      </c>
      <c r="S27" t="s">
        <v>251</v>
      </c>
      <c r="T27" t="s">
        <v>445</v>
      </c>
      <c r="V27">
        <v>9084321892</v>
      </c>
      <c r="W27">
        <v>19910821</v>
      </c>
      <c r="X27" t="s">
        <v>139</v>
      </c>
      <c r="Y27" t="s">
        <v>139</v>
      </c>
      <c r="Z27" t="s">
        <v>139</v>
      </c>
      <c r="AA27" t="s">
        <v>270</v>
      </c>
      <c r="AG27" t="s">
        <v>117</v>
      </c>
      <c r="AH27" t="s">
        <v>117</v>
      </c>
      <c r="AI27" t="s">
        <v>446</v>
      </c>
      <c r="AJ27" s="63">
        <v>33365</v>
      </c>
      <c r="AK27" t="s">
        <v>127</v>
      </c>
      <c r="AO27" t="s">
        <v>335</v>
      </c>
      <c r="AP27" t="s">
        <v>282</v>
      </c>
      <c r="AR27" t="s">
        <v>127</v>
      </c>
      <c r="AV27" t="s">
        <v>75</v>
      </c>
      <c r="AZ27" t="s">
        <v>447</v>
      </c>
    </row>
    <row r="28" spans="1:52" hidden="1">
      <c r="A28" t="s">
        <v>299</v>
      </c>
      <c r="B28">
        <v>33</v>
      </c>
      <c r="C28" t="s">
        <v>448</v>
      </c>
      <c r="D28" t="s">
        <v>449</v>
      </c>
      <c r="E28" t="s">
        <v>249</v>
      </c>
      <c r="G28" t="s">
        <v>250</v>
      </c>
      <c r="H28" t="s">
        <v>249</v>
      </c>
      <c r="K28" t="s">
        <v>251</v>
      </c>
      <c r="L28" t="s">
        <v>124</v>
      </c>
      <c r="M28" t="s">
        <v>450</v>
      </c>
      <c r="N28" t="s">
        <v>451</v>
      </c>
      <c r="O28" t="s">
        <v>452</v>
      </c>
      <c r="P28" t="s">
        <v>453</v>
      </c>
      <c r="Q28" t="s">
        <v>454</v>
      </c>
      <c r="R28" t="s">
        <v>257</v>
      </c>
      <c r="S28" t="s">
        <v>251</v>
      </c>
      <c r="T28" t="s">
        <v>455</v>
      </c>
      <c r="V28">
        <v>8020776151</v>
      </c>
      <c r="W28">
        <v>19841027</v>
      </c>
      <c r="X28" t="s">
        <v>139</v>
      </c>
      <c r="Y28" t="s">
        <v>134</v>
      </c>
      <c r="Z28" t="s">
        <v>139</v>
      </c>
      <c r="AA28" t="s">
        <v>260</v>
      </c>
      <c r="AG28" t="s">
        <v>116</v>
      </c>
      <c r="AK28" t="s">
        <v>127</v>
      </c>
      <c r="AT28" t="s">
        <v>261</v>
      </c>
      <c r="AU28" t="s">
        <v>75</v>
      </c>
    </row>
    <row r="29" spans="1:52" hidden="1">
      <c r="A29" t="s">
        <v>246</v>
      </c>
      <c r="B29">
        <v>35</v>
      </c>
      <c r="C29" t="s">
        <v>456</v>
      </c>
      <c r="D29" t="s">
        <v>457</v>
      </c>
      <c r="E29" t="s">
        <v>249</v>
      </c>
      <c r="G29" t="s">
        <v>250</v>
      </c>
      <c r="H29" t="s">
        <v>249</v>
      </c>
      <c r="K29" t="s">
        <v>251</v>
      </c>
      <c r="L29" t="s">
        <v>124</v>
      </c>
      <c r="M29" t="s">
        <v>320</v>
      </c>
      <c r="N29" t="s">
        <v>458</v>
      </c>
      <c r="O29" t="s">
        <v>322</v>
      </c>
      <c r="P29" t="s">
        <v>459</v>
      </c>
      <c r="Q29" t="s">
        <v>460</v>
      </c>
      <c r="R29" t="s">
        <v>257</v>
      </c>
      <c r="S29" t="s">
        <v>251</v>
      </c>
      <c r="T29" t="s">
        <v>461</v>
      </c>
      <c r="V29">
        <v>9051933035</v>
      </c>
      <c r="W29">
        <v>19681031</v>
      </c>
      <c r="X29" t="s">
        <v>139</v>
      </c>
      <c r="Y29" t="s">
        <v>139</v>
      </c>
      <c r="Z29" t="s">
        <v>139</v>
      </c>
      <c r="AA29" t="s">
        <v>270</v>
      </c>
      <c r="AG29" t="s">
        <v>117</v>
      </c>
      <c r="AH29" t="s">
        <v>117</v>
      </c>
      <c r="AI29" t="s">
        <v>462</v>
      </c>
      <c r="AJ29" s="63">
        <v>35741</v>
      </c>
      <c r="AK29" t="s">
        <v>127</v>
      </c>
      <c r="AO29" t="s">
        <v>127</v>
      </c>
      <c r="AR29" t="s">
        <v>127</v>
      </c>
      <c r="AT29" t="s">
        <v>261</v>
      </c>
      <c r="AU29" t="s">
        <v>75</v>
      </c>
    </row>
    <row r="30" spans="1:52" hidden="1">
      <c r="A30" t="s">
        <v>246</v>
      </c>
      <c r="B30">
        <v>34</v>
      </c>
      <c r="C30" t="s">
        <v>463</v>
      </c>
      <c r="D30" t="s">
        <v>464</v>
      </c>
      <c r="E30" t="s">
        <v>249</v>
      </c>
      <c r="G30" t="s">
        <v>250</v>
      </c>
      <c r="H30" t="s">
        <v>249</v>
      </c>
      <c r="K30" t="s">
        <v>251</v>
      </c>
      <c r="L30" t="s">
        <v>124</v>
      </c>
      <c r="M30" t="s">
        <v>465</v>
      </c>
      <c r="N30" t="s">
        <v>466</v>
      </c>
      <c r="O30" t="s">
        <v>322</v>
      </c>
      <c r="P30" t="s">
        <v>467</v>
      </c>
      <c r="Q30" t="s">
        <v>460</v>
      </c>
      <c r="R30" t="s">
        <v>257</v>
      </c>
      <c r="S30" t="s">
        <v>251</v>
      </c>
      <c r="T30" t="s">
        <v>461</v>
      </c>
      <c r="V30">
        <v>9055608853</v>
      </c>
      <c r="W30">
        <v>19971107</v>
      </c>
      <c r="X30" t="s">
        <v>139</v>
      </c>
      <c r="Y30" t="s">
        <v>134</v>
      </c>
      <c r="Z30" t="s">
        <v>134</v>
      </c>
      <c r="AA30" t="s">
        <v>270</v>
      </c>
      <c r="AG30" t="s">
        <v>116</v>
      </c>
      <c r="AH30" t="s">
        <v>116</v>
      </c>
      <c r="AK30" t="s">
        <v>127</v>
      </c>
      <c r="AN30" t="s">
        <v>127</v>
      </c>
      <c r="AV30" t="s">
        <v>75</v>
      </c>
    </row>
    <row r="31" spans="1:52" hidden="1">
      <c r="A31" t="s">
        <v>299</v>
      </c>
      <c r="B31">
        <v>36</v>
      </c>
      <c r="C31" t="s">
        <v>468</v>
      </c>
      <c r="D31" t="s">
        <v>469</v>
      </c>
      <c r="E31" t="s">
        <v>249</v>
      </c>
      <c r="G31" t="s">
        <v>250</v>
      </c>
      <c r="H31" t="s">
        <v>249</v>
      </c>
      <c r="K31" t="s">
        <v>251</v>
      </c>
      <c r="L31" t="s">
        <v>124</v>
      </c>
      <c r="M31" t="s">
        <v>470</v>
      </c>
      <c r="N31" t="s">
        <v>471</v>
      </c>
      <c r="O31" t="s">
        <v>472</v>
      </c>
      <c r="P31" t="s">
        <v>473</v>
      </c>
      <c r="Q31" t="s">
        <v>474</v>
      </c>
      <c r="R31" t="s">
        <v>257</v>
      </c>
      <c r="S31" t="s">
        <v>251</v>
      </c>
      <c r="T31" t="s">
        <v>475</v>
      </c>
      <c r="U31" t="s">
        <v>476</v>
      </c>
      <c r="V31">
        <v>8050015879</v>
      </c>
      <c r="W31">
        <v>19880511</v>
      </c>
      <c r="X31" t="s">
        <v>139</v>
      </c>
      <c r="Y31" t="s">
        <v>139</v>
      </c>
      <c r="Z31" t="s">
        <v>134</v>
      </c>
      <c r="AA31" t="s">
        <v>270</v>
      </c>
      <c r="AG31" t="s">
        <v>119</v>
      </c>
      <c r="AH31" t="s">
        <v>116</v>
      </c>
      <c r="AI31" t="s">
        <v>477</v>
      </c>
      <c r="AJ31" s="63">
        <v>32274</v>
      </c>
      <c r="AL31" t="s">
        <v>127</v>
      </c>
      <c r="AN31" t="s">
        <v>127</v>
      </c>
      <c r="AT31" t="s">
        <v>261</v>
      </c>
      <c r="AU31" t="s">
        <v>75</v>
      </c>
      <c r="AX31" t="s">
        <v>478</v>
      </c>
    </row>
    <row r="32" spans="1:52" hidden="1">
      <c r="A32" t="s">
        <v>299</v>
      </c>
      <c r="B32">
        <v>37</v>
      </c>
      <c r="C32" t="s">
        <v>479</v>
      </c>
      <c r="D32" t="s">
        <v>480</v>
      </c>
      <c r="E32" t="s">
        <v>249</v>
      </c>
      <c r="G32" t="s">
        <v>250</v>
      </c>
      <c r="H32" t="s">
        <v>249</v>
      </c>
      <c r="K32" t="s">
        <v>251</v>
      </c>
      <c r="L32" t="s">
        <v>124</v>
      </c>
      <c r="M32" t="s">
        <v>481</v>
      </c>
      <c r="N32" t="s">
        <v>482</v>
      </c>
      <c r="O32" t="s">
        <v>483</v>
      </c>
      <c r="P32" t="s">
        <v>484</v>
      </c>
      <c r="Q32" t="s">
        <v>485</v>
      </c>
      <c r="R32" t="s">
        <v>257</v>
      </c>
      <c r="S32" t="s">
        <v>251</v>
      </c>
      <c r="T32" t="s">
        <v>486</v>
      </c>
      <c r="U32" t="s">
        <v>487</v>
      </c>
      <c r="V32">
        <v>9071723796</v>
      </c>
      <c r="W32">
        <v>19911120</v>
      </c>
      <c r="X32" t="s">
        <v>134</v>
      </c>
      <c r="Y32" t="s">
        <v>139</v>
      </c>
      <c r="Z32" t="s">
        <v>139</v>
      </c>
      <c r="AB32" t="s">
        <v>270</v>
      </c>
      <c r="AG32" t="s">
        <v>117</v>
      </c>
      <c r="AH32" t="s">
        <v>117</v>
      </c>
      <c r="AI32" t="s">
        <v>488</v>
      </c>
      <c r="AJ32" s="63">
        <v>33134</v>
      </c>
      <c r="AK32" t="s">
        <v>127</v>
      </c>
      <c r="AO32" t="s">
        <v>127</v>
      </c>
      <c r="AR32" t="s">
        <v>127</v>
      </c>
      <c r="AV32" t="s">
        <v>75</v>
      </c>
    </row>
    <row r="33" spans="1:50" hidden="1">
      <c r="A33" t="s">
        <v>246</v>
      </c>
      <c r="B33">
        <v>39</v>
      </c>
      <c r="C33" t="s">
        <v>489</v>
      </c>
      <c r="D33" t="s">
        <v>490</v>
      </c>
      <c r="E33" t="s">
        <v>249</v>
      </c>
      <c r="G33" t="s">
        <v>250</v>
      </c>
      <c r="H33" t="s">
        <v>249</v>
      </c>
      <c r="K33" t="s">
        <v>251</v>
      </c>
      <c r="L33" t="s">
        <v>124</v>
      </c>
      <c r="M33" t="s">
        <v>491</v>
      </c>
      <c r="N33" t="s">
        <v>492</v>
      </c>
      <c r="O33" t="s">
        <v>493</v>
      </c>
      <c r="P33" t="s">
        <v>494</v>
      </c>
      <c r="Q33" t="s">
        <v>495</v>
      </c>
      <c r="R33" t="s">
        <v>257</v>
      </c>
      <c r="S33" t="s">
        <v>251</v>
      </c>
      <c r="T33" t="s">
        <v>496</v>
      </c>
      <c r="U33" t="s">
        <v>497</v>
      </c>
      <c r="V33">
        <v>8052767674</v>
      </c>
      <c r="W33">
        <v>19961220</v>
      </c>
      <c r="X33" t="s">
        <v>139</v>
      </c>
      <c r="Y33" t="s">
        <v>139</v>
      </c>
      <c r="Z33" t="s">
        <v>139</v>
      </c>
      <c r="AA33" t="s">
        <v>270</v>
      </c>
      <c r="AG33" t="s">
        <v>116</v>
      </c>
      <c r="AH33" t="s">
        <v>116</v>
      </c>
      <c r="AK33" t="s">
        <v>127</v>
      </c>
      <c r="AN33" t="s">
        <v>127</v>
      </c>
      <c r="AV33" t="s">
        <v>75</v>
      </c>
    </row>
    <row r="34" spans="1:50" hidden="1">
      <c r="A34" t="s">
        <v>246</v>
      </c>
      <c r="B34">
        <v>40</v>
      </c>
      <c r="C34" t="s">
        <v>498</v>
      </c>
      <c r="D34" t="s">
        <v>499</v>
      </c>
      <c r="E34" t="s">
        <v>249</v>
      </c>
      <c r="G34" t="s">
        <v>250</v>
      </c>
      <c r="H34" t="s">
        <v>249</v>
      </c>
      <c r="K34" t="s">
        <v>251</v>
      </c>
      <c r="L34" t="s">
        <v>124</v>
      </c>
      <c r="M34" t="s">
        <v>500</v>
      </c>
      <c r="N34" t="s">
        <v>501</v>
      </c>
      <c r="O34" t="s">
        <v>502</v>
      </c>
      <c r="P34" t="s">
        <v>503</v>
      </c>
      <c r="Q34" t="s">
        <v>495</v>
      </c>
      <c r="R34" t="s">
        <v>257</v>
      </c>
      <c r="S34" t="s">
        <v>251</v>
      </c>
      <c r="T34" t="s">
        <v>496</v>
      </c>
      <c r="U34" t="s">
        <v>504</v>
      </c>
      <c r="V34">
        <v>8037399688</v>
      </c>
      <c r="W34">
        <v>19960731</v>
      </c>
      <c r="X34" t="s">
        <v>139</v>
      </c>
      <c r="Y34" t="s">
        <v>139</v>
      </c>
      <c r="Z34" t="s">
        <v>139</v>
      </c>
      <c r="AA34" t="s">
        <v>270</v>
      </c>
      <c r="AG34" t="s">
        <v>117</v>
      </c>
      <c r="AH34" t="s">
        <v>117</v>
      </c>
      <c r="AI34" t="s">
        <v>505</v>
      </c>
      <c r="AJ34" s="63">
        <v>46080</v>
      </c>
      <c r="AK34" t="s">
        <v>127</v>
      </c>
      <c r="AO34" t="s">
        <v>127</v>
      </c>
      <c r="AR34" t="s">
        <v>127</v>
      </c>
      <c r="AV34" t="s">
        <v>75</v>
      </c>
    </row>
    <row r="35" spans="1:50" s="73" customFormat="1">
      <c r="A35" s="73" t="s">
        <v>246</v>
      </c>
      <c r="B35" s="73">
        <v>44</v>
      </c>
      <c r="C35" s="73" t="s">
        <v>506</v>
      </c>
      <c r="D35" s="73" t="s">
        <v>507</v>
      </c>
      <c r="E35" s="73" t="s">
        <v>249</v>
      </c>
      <c r="G35" s="73" t="s">
        <v>250</v>
      </c>
      <c r="H35" s="73" t="s">
        <v>249</v>
      </c>
      <c r="K35" s="73" t="s">
        <v>251</v>
      </c>
      <c r="L35" s="73" t="s">
        <v>124</v>
      </c>
      <c r="M35" s="73" t="s">
        <v>311</v>
      </c>
      <c r="N35" s="73" t="s">
        <v>508</v>
      </c>
      <c r="O35" s="73" t="s">
        <v>313</v>
      </c>
      <c r="P35" s="73" t="s">
        <v>388</v>
      </c>
      <c r="Q35" s="73" t="s">
        <v>509</v>
      </c>
      <c r="R35" s="73" t="s">
        <v>257</v>
      </c>
      <c r="S35" s="73" t="s">
        <v>251</v>
      </c>
      <c r="T35" s="73" t="s">
        <v>510</v>
      </c>
      <c r="V35" s="73">
        <v>8087388346</v>
      </c>
      <c r="W35" s="73">
        <v>19890814</v>
      </c>
      <c r="X35" s="73" t="s">
        <v>139</v>
      </c>
      <c r="Y35" s="73" t="s">
        <v>134</v>
      </c>
      <c r="Z35" s="73" t="s">
        <v>129</v>
      </c>
      <c r="AC35" s="73" t="s">
        <v>260</v>
      </c>
      <c r="AG35" s="73" t="s">
        <v>116</v>
      </c>
      <c r="AK35" s="73" t="s">
        <v>127</v>
      </c>
      <c r="AT35" s="73" t="s">
        <v>261</v>
      </c>
      <c r="AU35" s="73" t="s">
        <v>75</v>
      </c>
    </row>
    <row r="36" spans="1:50">
      <c r="A36" t="s">
        <v>246</v>
      </c>
      <c r="B36">
        <v>43</v>
      </c>
      <c r="C36" t="s">
        <v>511</v>
      </c>
      <c r="D36" t="s">
        <v>512</v>
      </c>
      <c r="E36" t="s">
        <v>249</v>
      </c>
      <c r="G36" t="s">
        <v>250</v>
      </c>
      <c r="H36" t="s">
        <v>249</v>
      </c>
      <c r="K36" t="s">
        <v>251</v>
      </c>
      <c r="L36" t="s">
        <v>124</v>
      </c>
      <c r="M36" t="s">
        <v>513</v>
      </c>
      <c r="N36" t="s">
        <v>514</v>
      </c>
      <c r="O36" t="s">
        <v>515</v>
      </c>
      <c r="P36" t="s">
        <v>516</v>
      </c>
      <c r="Q36" t="s">
        <v>256</v>
      </c>
      <c r="R36" t="s">
        <v>257</v>
      </c>
      <c r="S36" t="s">
        <v>251</v>
      </c>
      <c r="T36" t="s">
        <v>517</v>
      </c>
      <c r="U36" t="s">
        <v>518</v>
      </c>
      <c r="V36">
        <v>9074656345</v>
      </c>
      <c r="W36">
        <v>19940401</v>
      </c>
      <c r="X36" t="s">
        <v>139</v>
      </c>
      <c r="Y36" t="s">
        <v>134</v>
      </c>
      <c r="Z36" t="s">
        <v>134</v>
      </c>
      <c r="AA36" t="s">
        <v>270</v>
      </c>
      <c r="AG36" t="s">
        <v>117</v>
      </c>
      <c r="AH36" t="s">
        <v>117</v>
      </c>
      <c r="AI36" t="s">
        <v>519</v>
      </c>
      <c r="AJ36">
        <v>33791</v>
      </c>
      <c r="AK36" t="s">
        <v>127</v>
      </c>
      <c r="AO36" t="s">
        <v>127</v>
      </c>
      <c r="AR36" t="s">
        <v>127</v>
      </c>
      <c r="AV36" t="s">
        <v>75</v>
      </c>
    </row>
    <row r="37" spans="1:50">
      <c r="A37" t="s">
        <v>246</v>
      </c>
      <c r="B37">
        <v>42</v>
      </c>
      <c r="C37" t="s">
        <v>520</v>
      </c>
      <c r="D37" t="s">
        <v>521</v>
      </c>
      <c r="E37" t="s">
        <v>249</v>
      </c>
      <c r="G37" t="s">
        <v>250</v>
      </c>
      <c r="H37" t="s">
        <v>249</v>
      </c>
      <c r="K37" t="s">
        <v>251</v>
      </c>
      <c r="L37" t="s">
        <v>124</v>
      </c>
      <c r="M37" t="s">
        <v>513</v>
      </c>
      <c r="N37" t="s">
        <v>522</v>
      </c>
      <c r="O37" t="s">
        <v>515</v>
      </c>
      <c r="P37" t="s">
        <v>523</v>
      </c>
      <c r="Q37" t="s">
        <v>256</v>
      </c>
      <c r="R37" t="s">
        <v>257</v>
      </c>
      <c r="S37" t="s">
        <v>251</v>
      </c>
      <c r="T37" t="s">
        <v>517</v>
      </c>
      <c r="U37" t="s">
        <v>518</v>
      </c>
      <c r="V37">
        <v>8011180706</v>
      </c>
      <c r="W37">
        <v>19920706</v>
      </c>
      <c r="X37" t="s">
        <v>139</v>
      </c>
      <c r="Y37" t="s">
        <v>134</v>
      </c>
      <c r="Z37" t="s">
        <v>134</v>
      </c>
      <c r="AA37" t="s">
        <v>270</v>
      </c>
      <c r="AG37" t="s">
        <v>116</v>
      </c>
      <c r="AH37" t="s">
        <v>116</v>
      </c>
      <c r="AJ37" s="63"/>
      <c r="AK37" t="s">
        <v>127</v>
      </c>
      <c r="AN37" t="s">
        <v>127</v>
      </c>
      <c r="AV37" t="s">
        <v>75</v>
      </c>
    </row>
    <row r="38" spans="1:50">
      <c r="A38" t="s">
        <v>299</v>
      </c>
      <c r="B38">
        <v>46</v>
      </c>
      <c r="C38" t="s">
        <v>524</v>
      </c>
      <c r="D38" t="s">
        <v>525</v>
      </c>
      <c r="E38" t="s">
        <v>249</v>
      </c>
      <c r="G38" t="s">
        <v>250</v>
      </c>
      <c r="H38" t="s">
        <v>249</v>
      </c>
      <c r="K38" t="s">
        <v>251</v>
      </c>
      <c r="L38" t="s">
        <v>124</v>
      </c>
      <c r="M38" t="s">
        <v>526</v>
      </c>
      <c r="N38" t="s">
        <v>527</v>
      </c>
      <c r="O38" t="s">
        <v>528</v>
      </c>
      <c r="P38" t="s">
        <v>529</v>
      </c>
      <c r="Q38" t="s">
        <v>530</v>
      </c>
      <c r="R38" t="s">
        <v>257</v>
      </c>
      <c r="S38" t="s">
        <v>251</v>
      </c>
      <c r="T38" t="s">
        <v>531</v>
      </c>
      <c r="U38" t="s">
        <v>532</v>
      </c>
      <c r="V38">
        <v>9078165947</v>
      </c>
      <c r="W38">
        <v>19841027</v>
      </c>
      <c r="X38" t="s">
        <v>139</v>
      </c>
      <c r="Y38" t="s">
        <v>134</v>
      </c>
      <c r="Z38" t="s">
        <v>139</v>
      </c>
      <c r="AA38" t="s">
        <v>270</v>
      </c>
      <c r="AG38" t="s">
        <v>116</v>
      </c>
      <c r="AH38" t="s">
        <v>116</v>
      </c>
      <c r="AK38" t="s">
        <v>127</v>
      </c>
      <c r="AN38" t="s">
        <v>127</v>
      </c>
      <c r="AT38" t="s">
        <v>261</v>
      </c>
      <c r="AU38" t="s">
        <v>75</v>
      </c>
    </row>
    <row r="39" spans="1:50">
      <c r="A39" t="s">
        <v>271</v>
      </c>
      <c r="B39">
        <v>47</v>
      </c>
      <c r="C39" t="s">
        <v>533</v>
      </c>
      <c r="D39" t="s">
        <v>534</v>
      </c>
      <c r="E39" t="s">
        <v>249</v>
      </c>
      <c r="G39" t="s">
        <v>250</v>
      </c>
      <c r="H39" t="s">
        <v>249</v>
      </c>
      <c r="K39" t="s">
        <v>251</v>
      </c>
      <c r="L39" t="s">
        <v>124</v>
      </c>
      <c r="M39" t="s">
        <v>535</v>
      </c>
      <c r="N39" t="s">
        <v>536</v>
      </c>
      <c r="O39" t="s">
        <v>537</v>
      </c>
      <c r="P39" t="s">
        <v>536</v>
      </c>
      <c r="Q39" t="s">
        <v>355</v>
      </c>
      <c r="R39" t="s">
        <v>257</v>
      </c>
      <c r="S39" t="s">
        <v>251</v>
      </c>
      <c r="T39" t="s">
        <v>538</v>
      </c>
      <c r="U39" t="s">
        <v>539</v>
      </c>
      <c r="V39">
        <v>7014691161</v>
      </c>
      <c r="W39">
        <v>19940806</v>
      </c>
      <c r="X39" t="s">
        <v>139</v>
      </c>
      <c r="Y39" t="s">
        <v>139</v>
      </c>
      <c r="Z39" t="s">
        <v>139</v>
      </c>
      <c r="AA39" t="s">
        <v>270</v>
      </c>
      <c r="AG39" t="s">
        <v>116</v>
      </c>
      <c r="AH39" t="s">
        <v>116</v>
      </c>
      <c r="AK39" t="s">
        <v>127</v>
      </c>
      <c r="AN39" t="s">
        <v>127</v>
      </c>
      <c r="AV39" t="s">
        <v>75</v>
      </c>
    </row>
    <row r="40" spans="1:50">
      <c r="A40" t="s">
        <v>299</v>
      </c>
      <c r="B40">
        <v>49</v>
      </c>
      <c r="C40" t="s">
        <v>540</v>
      </c>
      <c r="D40" t="s">
        <v>541</v>
      </c>
      <c r="E40" t="s">
        <v>249</v>
      </c>
      <c r="G40" t="s">
        <v>250</v>
      </c>
      <c r="H40" t="s">
        <v>249</v>
      </c>
      <c r="K40" t="s">
        <v>251</v>
      </c>
      <c r="L40" t="s">
        <v>124</v>
      </c>
      <c r="M40" t="s">
        <v>535</v>
      </c>
      <c r="N40" t="s">
        <v>542</v>
      </c>
      <c r="O40" t="s">
        <v>537</v>
      </c>
      <c r="P40" t="s">
        <v>543</v>
      </c>
      <c r="Q40" t="s">
        <v>355</v>
      </c>
      <c r="R40" t="s">
        <v>257</v>
      </c>
      <c r="S40" t="s">
        <v>251</v>
      </c>
      <c r="T40" t="s">
        <v>538</v>
      </c>
      <c r="U40" t="s">
        <v>539</v>
      </c>
      <c r="V40">
        <v>8038289866</v>
      </c>
      <c r="W40">
        <v>19940204</v>
      </c>
      <c r="X40" t="s">
        <v>139</v>
      </c>
      <c r="Y40" t="s">
        <v>139</v>
      </c>
      <c r="Z40" t="s">
        <v>139</v>
      </c>
      <c r="AA40" t="s">
        <v>270</v>
      </c>
      <c r="AG40" t="s">
        <v>117</v>
      </c>
      <c r="AH40" t="s">
        <v>117</v>
      </c>
      <c r="AI40" t="s">
        <v>544</v>
      </c>
      <c r="AJ40" s="63">
        <v>34552</v>
      </c>
      <c r="AK40" t="s">
        <v>127</v>
      </c>
      <c r="AO40" t="s">
        <v>127</v>
      </c>
      <c r="AR40" t="s">
        <v>127</v>
      </c>
      <c r="AV40" t="s">
        <v>75</v>
      </c>
    </row>
    <row r="41" spans="1:50">
      <c r="A41" t="s">
        <v>271</v>
      </c>
      <c r="B41">
        <v>50</v>
      </c>
      <c r="C41" t="s">
        <v>545</v>
      </c>
      <c r="D41" t="s">
        <v>546</v>
      </c>
      <c r="E41" t="s">
        <v>249</v>
      </c>
      <c r="G41" t="s">
        <v>250</v>
      </c>
      <c r="H41" t="s">
        <v>249</v>
      </c>
      <c r="K41" t="s">
        <v>251</v>
      </c>
      <c r="L41" t="s">
        <v>124</v>
      </c>
      <c r="M41" t="s">
        <v>547</v>
      </c>
      <c r="N41" t="s">
        <v>548</v>
      </c>
      <c r="O41" t="s">
        <v>549</v>
      </c>
      <c r="P41" t="s">
        <v>550</v>
      </c>
      <c r="Q41" t="s">
        <v>551</v>
      </c>
      <c r="R41" t="s">
        <v>257</v>
      </c>
      <c r="S41" t="s">
        <v>251</v>
      </c>
      <c r="T41" t="s">
        <v>552</v>
      </c>
      <c r="V41">
        <v>9087290853</v>
      </c>
      <c r="W41">
        <v>19880423</v>
      </c>
      <c r="X41" t="s">
        <v>139</v>
      </c>
      <c r="Y41" t="s">
        <v>134</v>
      </c>
      <c r="Z41" t="s">
        <v>139</v>
      </c>
      <c r="AA41" t="s">
        <v>260</v>
      </c>
      <c r="AG41" t="s">
        <v>119</v>
      </c>
      <c r="AI41" t="s">
        <v>553</v>
      </c>
      <c r="AJ41" s="63">
        <v>45982</v>
      </c>
      <c r="AL41" t="s">
        <v>127</v>
      </c>
      <c r="AT41" t="s">
        <v>261</v>
      </c>
      <c r="AU41" t="s">
        <v>75</v>
      </c>
      <c r="AX41" t="s">
        <v>554</v>
      </c>
    </row>
    <row r="42" spans="1:50">
      <c r="A42" t="s">
        <v>246</v>
      </c>
      <c r="B42">
        <v>51</v>
      </c>
      <c r="C42" t="s">
        <v>555</v>
      </c>
      <c r="D42" t="s">
        <v>556</v>
      </c>
      <c r="E42" t="s">
        <v>249</v>
      </c>
      <c r="G42" t="s">
        <v>250</v>
      </c>
      <c r="H42" t="s">
        <v>249</v>
      </c>
      <c r="K42" t="s">
        <v>251</v>
      </c>
      <c r="L42" t="s">
        <v>124</v>
      </c>
      <c r="M42" t="s">
        <v>320</v>
      </c>
      <c r="N42" t="s">
        <v>557</v>
      </c>
      <c r="O42" t="s">
        <v>322</v>
      </c>
      <c r="P42" t="s">
        <v>558</v>
      </c>
      <c r="Q42" t="s">
        <v>460</v>
      </c>
      <c r="R42" t="s">
        <v>257</v>
      </c>
      <c r="S42" t="s">
        <v>251</v>
      </c>
      <c r="T42" t="s">
        <v>461</v>
      </c>
      <c r="V42">
        <v>9051933035</v>
      </c>
      <c r="W42">
        <v>19680412</v>
      </c>
      <c r="X42" t="s">
        <v>139</v>
      </c>
      <c r="Y42" t="s">
        <v>139</v>
      </c>
      <c r="Z42" t="s">
        <v>139</v>
      </c>
      <c r="AA42" t="s">
        <v>270</v>
      </c>
      <c r="AG42" t="s">
        <v>117</v>
      </c>
      <c r="AH42" t="s">
        <v>117</v>
      </c>
      <c r="AI42" t="s">
        <v>559</v>
      </c>
      <c r="AJ42" s="63">
        <v>35741</v>
      </c>
      <c r="AK42" t="s">
        <v>127</v>
      </c>
      <c r="AO42" t="s">
        <v>127</v>
      </c>
      <c r="AR42" t="s">
        <v>127</v>
      </c>
      <c r="AT42" t="s">
        <v>261</v>
      </c>
      <c r="AU42" t="s">
        <v>75</v>
      </c>
    </row>
    <row r="43" spans="1:50">
      <c r="A43" t="s">
        <v>299</v>
      </c>
      <c r="B43">
        <v>52</v>
      </c>
      <c r="C43" t="s">
        <v>560</v>
      </c>
      <c r="D43" t="s">
        <v>561</v>
      </c>
      <c r="E43" t="s">
        <v>249</v>
      </c>
      <c r="G43" t="s">
        <v>250</v>
      </c>
      <c r="H43" t="s">
        <v>249</v>
      </c>
      <c r="K43" t="s">
        <v>251</v>
      </c>
      <c r="L43" t="s">
        <v>124</v>
      </c>
      <c r="M43" t="s">
        <v>562</v>
      </c>
      <c r="N43" t="s">
        <v>563</v>
      </c>
      <c r="O43" t="s">
        <v>562</v>
      </c>
      <c r="P43" t="s">
        <v>563</v>
      </c>
      <c r="Q43" t="s">
        <v>564</v>
      </c>
      <c r="R43" t="s">
        <v>257</v>
      </c>
      <c r="S43" t="s">
        <v>251</v>
      </c>
      <c r="T43" t="s">
        <v>565</v>
      </c>
      <c r="U43" t="s">
        <v>566</v>
      </c>
      <c r="V43">
        <v>7085144368</v>
      </c>
      <c r="W43">
        <v>19970427</v>
      </c>
      <c r="X43" t="s">
        <v>139</v>
      </c>
      <c r="Y43" t="s">
        <v>139</v>
      </c>
      <c r="Z43" t="s">
        <v>139</v>
      </c>
      <c r="AA43" t="s">
        <v>270</v>
      </c>
      <c r="AG43" t="s">
        <v>117</v>
      </c>
      <c r="AH43" t="s">
        <v>117</v>
      </c>
      <c r="AI43" t="s">
        <v>567</v>
      </c>
      <c r="AJ43" s="63">
        <v>36543</v>
      </c>
      <c r="AK43" t="s">
        <v>127</v>
      </c>
      <c r="AO43" t="s">
        <v>127</v>
      </c>
      <c r="AR43" t="s">
        <v>127</v>
      </c>
      <c r="AV43" t="s">
        <v>75</v>
      </c>
    </row>
    <row r="44" spans="1:50">
      <c r="A44" t="s">
        <v>299</v>
      </c>
      <c r="B44">
        <v>53</v>
      </c>
      <c r="C44" t="s">
        <v>568</v>
      </c>
      <c r="D44" t="s">
        <v>569</v>
      </c>
      <c r="E44" t="s">
        <v>249</v>
      </c>
      <c r="G44" t="s">
        <v>250</v>
      </c>
      <c r="H44" t="s">
        <v>249</v>
      </c>
      <c r="K44" t="s">
        <v>251</v>
      </c>
      <c r="L44" t="s">
        <v>124</v>
      </c>
      <c r="M44" t="s">
        <v>570</v>
      </c>
      <c r="N44" t="s">
        <v>571</v>
      </c>
      <c r="O44" t="s">
        <v>570</v>
      </c>
      <c r="P44" t="s">
        <v>571</v>
      </c>
      <c r="Q44" t="s">
        <v>564</v>
      </c>
      <c r="R44" t="s">
        <v>257</v>
      </c>
      <c r="S44" t="s">
        <v>251</v>
      </c>
      <c r="T44" t="s">
        <v>565</v>
      </c>
      <c r="U44" t="s">
        <v>566</v>
      </c>
      <c r="V44">
        <v>7085793757</v>
      </c>
      <c r="W44">
        <v>20000118</v>
      </c>
      <c r="X44" t="s">
        <v>139</v>
      </c>
      <c r="Y44" t="s">
        <v>139</v>
      </c>
      <c r="Z44" t="s">
        <v>139</v>
      </c>
      <c r="AA44" t="s">
        <v>270</v>
      </c>
      <c r="AG44" t="s">
        <v>116</v>
      </c>
      <c r="AH44" t="s">
        <v>116</v>
      </c>
      <c r="AK44" t="s">
        <v>127</v>
      </c>
      <c r="AN44" t="s">
        <v>127</v>
      </c>
      <c r="AV44" t="s">
        <v>75</v>
      </c>
    </row>
    <row r="45" spans="1:50">
      <c r="A45" t="s">
        <v>271</v>
      </c>
      <c r="B45">
        <v>54</v>
      </c>
      <c r="C45" t="s">
        <v>572</v>
      </c>
      <c r="D45" t="s">
        <v>573</v>
      </c>
      <c r="E45" t="s">
        <v>249</v>
      </c>
      <c r="G45" t="s">
        <v>250</v>
      </c>
      <c r="H45" t="s">
        <v>249</v>
      </c>
      <c r="K45" t="s">
        <v>251</v>
      </c>
      <c r="L45" t="s">
        <v>124</v>
      </c>
      <c r="M45" t="s">
        <v>547</v>
      </c>
      <c r="N45" t="s">
        <v>574</v>
      </c>
      <c r="O45" t="s">
        <v>549</v>
      </c>
      <c r="P45" t="s">
        <v>575</v>
      </c>
      <c r="Q45" t="s">
        <v>551</v>
      </c>
      <c r="R45" t="s">
        <v>257</v>
      </c>
      <c r="S45" t="s">
        <v>251</v>
      </c>
      <c r="T45" t="s">
        <v>552</v>
      </c>
      <c r="V45">
        <v>8011501191</v>
      </c>
      <c r="W45">
        <v>19880423</v>
      </c>
      <c r="X45" t="s">
        <v>134</v>
      </c>
      <c r="Y45" t="s">
        <v>139</v>
      </c>
      <c r="Z45" t="s">
        <v>134</v>
      </c>
      <c r="AA45" t="s">
        <v>260</v>
      </c>
      <c r="AG45" t="s">
        <v>119</v>
      </c>
      <c r="AI45" t="s">
        <v>553</v>
      </c>
      <c r="AJ45" s="63">
        <v>45982</v>
      </c>
      <c r="AL45" t="s">
        <v>127</v>
      </c>
      <c r="AT45" t="s">
        <v>261</v>
      </c>
      <c r="AU45" t="s">
        <v>75</v>
      </c>
      <c r="AX45" t="s">
        <v>576</v>
      </c>
    </row>
    <row r="46" spans="1:50">
      <c r="A46" t="s">
        <v>246</v>
      </c>
      <c r="B46">
        <v>58</v>
      </c>
      <c r="C46" t="s">
        <v>577</v>
      </c>
      <c r="D46" t="s">
        <v>578</v>
      </c>
      <c r="E46" t="s">
        <v>249</v>
      </c>
      <c r="G46" t="s">
        <v>250</v>
      </c>
      <c r="H46" t="s">
        <v>249</v>
      </c>
      <c r="K46" t="s">
        <v>251</v>
      </c>
      <c r="L46" t="s">
        <v>124</v>
      </c>
      <c r="M46" t="s">
        <v>579</v>
      </c>
      <c r="N46" t="s">
        <v>580</v>
      </c>
      <c r="O46" t="s">
        <v>581</v>
      </c>
      <c r="P46" t="s">
        <v>582</v>
      </c>
      <c r="Q46" t="s">
        <v>583</v>
      </c>
      <c r="R46" t="s">
        <v>257</v>
      </c>
      <c r="S46" t="s">
        <v>251</v>
      </c>
      <c r="T46" t="s">
        <v>584</v>
      </c>
      <c r="V46">
        <v>9046253620</v>
      </c>
      <c r="W46">
        <v>19890402</v>
      </c>
      <c r="X46" t="s">
        <v>139</v>
      </c>
      <c r="Y46" t="s">
        <v>134</v>
      </c>
      <c r="Z46" t="s">
        <v>139</v>
      </c>
      <c r="AA46" t="s">
        <v>260</v>
      </c>
      <c r="AG46" t="s">
        <v>118</v>
      </c>
      <c r="AI46" t="s">
        <v>585</v>
      </c>
      <c r="AJ46" s="63">
        <v>34411</v>
      </c>
      <c r="AL46" t="s">
        <v>127</v>
      </c>
      <c r="AT46" t="s">
        <v>261</v>
      </c>
      <c r="AU46" t="s">
        <v>75</v>
      </c>
    </row>
    <row r="47" spans="1:50">
      <c r="A47" t="s">
        <v>271</v>
      </c>
      <c r="B47">
        <v>57</v>
      </c>
      <c r="C47" t="s">
        <v>586</v>
      </c>
      <c r="D47" t="s">
        <v>587</v>
      </c>
      <c r="E47" t="s">
        <v>249</v>
      </c>
      <c r="G47" t="s">
        <v>250</v>
      </c>
      <c r="H47" t="s">
        <v>249</v>
      </c>
      <c r="K47" t="s">
        <v>251</v>
      </c>
      <c r="L47" t="s">
        <v>124</v>
      </c>
      <c r="M47" t="s">
        <v>588</v>
      </c>
      <c r="N47" t="s">
        <v>589</v>
      </c>
      <c r="O47" t="s">
        <v>590</v>
      </c>
      <c r="P47" t="s">
        <v>591</v>
      </c>
      <c r="Q47" t="s">
        <v>406</v>
      </c>
      <c r="R47" t="s">
        <v>257</v>
      </c>
      <c r="S47" t="s">
        <v>251</v>
      </c>
      <c r="T47" t="s">
        <v>592</v>
      </c>
      <c r="U47" t="s">
        <v>593</v>
      </c>
      <c r="V47">
        <v>8035252912</v>
      </c>
      <c r="W47">
        <v>19920115</v>
      </c>
      <c r="X47" t="s">
        <v>139</v>
      </c>
      <c r="Y47" t="s">
        <v>139</v>
      </c>
      <c r="Z47" t="s">
        <v>139</v>
      </c>
      <c r="AA47" t="s">
        <v>270</v>
      </c>
      <c r="AG47" t="s">
        <v>116</v>
      </c>
      <c r="AH47" t="s">
        <v>116</v>
      </c>
      <c r="AK47" t="s">
        <v>127</v>
      </c>
      <c r="AN47" t="s">
        <v>127</v>
      </c>
      <c r="AV47" t="s">
        <v>75</v>
      </c>
    </row>
    <row r="48" spans="1:50">
      <c r="A48" t="s">
        <v>271</v>
      </c>
      <c r="B48">
        <v>56</v>
      </c>
      <c r="C48" t="s">
        <v>594</v>
      </c>
      <c r="D48" t="s">
        <v>595</v>
      </c>
      <c r="E48" t="s">
        <v>249</v>
      </c>
      <c r="G48" t="s">
        <v>250</v>
      </c>
      <c r="H48" t="s">
        <v>249</v>
      </c>
      <c r="K48" t="s">
        <v>251</v>
      </c>
      <c r="L48" t="s">
        <v>124</v>
      </c>
      <c r="M48" t="s">
        <v>596</v>
      </c>
      <c r="N48" t="s">
        <v>597</v>
      </c>
      <c r="O48" t="s">
        <v>598</v>
      </c>
      <c r="P48" t="s">
        <v>599</v>
      </c>
      <c r="Q48" t="s">
        <v>406</v>
      </c>
      <c r="R48" t="s">
        <v>257</v>
      </c>
      <c r="S48" t="s">
        <v>251</v>
      </c>
      <c r="T48" t="s">
        <v>600</v>
      </c>
      <c r="U48" t="s">
        <v>593</v>
      </c>
      <c r="V48">
        <v>8040832912</v>
      </c>
      <c r="W48">
        <v>19961212</v>
      </c>
      <c r="X48" t="s">
        <v>139</v>
      </c>
      <c r="Y48" t="s">
        <v>139</v>
      </c>
      <c r="Z48" t="s">
        <v>139</v>
      </c>
      <c r="AA48" t="s">
        <v>270</v>
      </c>
      <c r="AG48" t="s">
        <v>117</v>
      </c>
      <c r="AH48" t="s">
        <v>117</v>
      </c>
      <c r="AI48" t="s">
        <v>601</v>
      </c>
      <c r="AJ48" s="63">
        <v>33618</v>
      </c>
      <c r="AK48" t="s">
        <v>127</v>
      </c>
      <c r="AO48" t="s">
        <v>127</v>
      </c>
      <c r="AR48" t="s">
        <v>127</v>
      </c>
      <c r="AV48" t="s">
        <v>75</v>
      </c>
    </row>
    <row r="49" spans="1:55">
      <c r="A49" t="s">
        <v>299</v>
      </c>
      <c r="B49">
        <v>59</v>
      </c>
      <c r="C49" t="s">
        <v>602</v>
      </c>
      <c r="D49" t="s">
        <v>603</v>
      </c>
      <c r="E49" t="s">
        <v>249</v>
      </c>
      <c r="G49" t="s">
        <v>250</v>
      </c>
      <c r="H49" t="s">
        <v>249</v>
      </c>
      <c r="K49" t="s">
        <v>251</v>
      </c>
      <c r="L49" t="s">
        <v>124</v>
      </c>
      <c r="M49" t="s">
        <v>604</v>
      </c>
      <c r="N49" t="s">
        <v>605</v>
      </c>
      <c r="O49" t="s">
        <v>606</v>
      </c>
      <c r="P49" t="s">
        <v>607</v>
      </c>
      <c r="Q49" t="s">
        <v>608</v>
      </c>
      <c r="R49" t="s">
        <v>257</v>
      </c>
      <c r="S49" t="s">
        <v>251</v>
      </c>
      <c r="T49" t="s">
        <v>609</v>
      </c>
      <c r="V49">
        <v>8020122963</v>
      </c>
      <c r="W49">
        <v>19860920</v>
      </c>
      <c r="X49" t="s">
        <v>139</v>
      </c>
      <c r="Y49" t="s">
        <v>139</v>
      </c>
      <c r="Z49" t="s">
        <v>139</v>
      </c>
      <c r="AA49" t="s">
        <v>270</v>
      </c>
      <c r="AG49" t="s">
        <v>116</v>
      </c>
      <c r="AH49" t="s">
        <v>116</v>
      </c>
      <c r="AK49" t="s">
        <v>127</v>
      </c>
      <c r="AN49" t="s">
        <v>127</v>
      </c>
      <c r="AT49" t="s">
        <v>261</v>
      </c>
      <c r="AU49" t="s">
        <v>75</v>
      </c>
    </row>
    <row r="50" spans="1:55">
      <c r="A50" t="s">
        <v>299</v>
      </c>
      <c r="B50">
        <v>60</v>
      </c>
      <c r="C50" t="s">
        <v>610</v>
      </c>
      <c r="D50" t="s">
        <v>611</v>
      </c>
      <c r="E50" t="s">
        <v>249</v>
      </c>
      <c r="G50" t="s">
        <v>250</v>
      </c>
      <c r="H50" t="s">
        <v>249</v>
      </c>
      <c r="K50" t="s">
        <v>251</v>
      </c>
      <c r="L50" t="s">
        <v>124</v>
      </c>
      <c r="M50" t="s">
        <v>604</v>
      </c>
      <c r="N50" t="s">
        <v>612</v>
      </c>
      <c r="O50" t="s">
        <v>606</v>
      </c>
      <c r="P50" t="s">
        <v>613</v>
      </c>
      <c r="Q50" t="s">
        <v>608</v>
      </c>
      <c r="R50" t="s">
        <v>257</v>
      </c>
      <c r="S50" t="s">
        <v>251</v>
      </c>
      <c r="T50" t="s">
        <v>609</v>
      </c>
      <c r="V50">
        <v>9047181581</v>
      </c>
      <c r="W50">
        <v>19530202</v>
      </c>
      <c r="X50" t="s">
        <v>139</v>
      </c>
      <c r="Y50" t="s">
        <v>139</v>
      </c>
      <c r="Z50" t="s">
        <v>139</v>
      </c>
      <c r="AA50" t="s">
        <v>270</v>
      </c>
      <c r="AG50" t="s">
        <v>117</v>
      </c>
      <c r="AH50" t="s">
        <v>117</v>
      </c>
      <c r="AI50" t="s">
        <v>614</v>
      </c>
      <c r="AJ50" s="63">
        <v>31675</v>
      </c>
      <c r="AK50" t="s">
        <v>127</v>
      </c>
      <c r="AO50" t="s">
        <v>127</v>
      </c>
      <c r="AR50" t="s">
        <v>127</v>
      </c>
      <c r="AT50" t="s">
        <v>261</v>
      </c>
      <c r="AU50" t="s">
        <v>75</v>
      </c>
    </row>
    <row r="51" spans="1:55">
      <c r="A51" t="s">
        <v>271</v>
      </c>
      <c r="B51">
        <v>64</v>
      </c>
      <c r="C51" t="s">
        <v>615</v>
      </c>
      <c r="D51" t="s">
        <v>616</v>
      </c>
      <c r="E51" t="s">
        <v>249</v>
      </c>
      <c r="G51" t="s">
        <v>250</v>
      </c>
      <c r="H51" t="s">
        <v>249</v>
      </c>
      <c r="K51" t="s">
        <v>251</v>
      </c>
      <c r="L51" t="s">
        <v>124</v>
      </c>
      <c r="M51" t="s">
        <v>617</v>
      </c>
      <c r="N51" t="s">
        <v>618</v>
      </c>
      <c r="O51" t="s">
        <v>619</v>
      </c>
      <c r="P51" t="s">
        <v>620</v>
      </c>
      <c r="Q51" t="s">
        <v>621</v>
      </c>
      <c r="R51" t="s">
        <v>257</v>
      </c>
      <c r="S51" t="s">
        <v>251</v>
      </c>
      <c r="T51" t="s">
        <v>622</v>
      </c>
      <c r="V51">
        <v>8056792382</v>
      </c>
      <c r="W51">
        <v>19890822</v>
      </c>
      <c r="X51" t="s">
        <v>139</v>
      </c>
      <c r="Y51" t="s">
        <v>134</v>
      </c>
      <c r="Z51" t="s">
        <v>139</v>
      </c>
      <c r="AA51" t="s">
        <v>270</v>
      </c>
      <c r="AG51" t="s">
        <v>118</v>
      </c>
      <c r="AH51" t="s">
        <v>118</v>
      </c>
      <c r="AI51" t="s">
        <v>623</v>
      </c>
      <c r="AJ51" s="63">
        <v>32910</v>
      </c>
      <c r="AL51" t="s">
        <v>127</v>
      </c>
      <c r="AQ51" t="s">
        <v>282</v>
      </c>
      <c r="AR51" t="s">
        <v>127</v>
      </c>
      <c r="AT51" t="s">
        <v>261</v>
      </c>
      <c r="AU51" t="s">
        <v>75</v>
      </c>
    </row>
    <row r="52" spans="1:55">
      <c r="B52">
        <v>67</v>
      </c>
      <c r="C52" t="s">
        <v>624</v>
      </c>
      <c r="D52" t="s">
        <v>625</v>
      </c>
      <c r="E52" t="s">
        <v>249</v>
      </c>
      <c r="G52" t="s">
        <v>250</v>
      </c>
      <c r="H52" t="s">
        <v>249</v>
      </c>
      <c r="K52" t="s">
        <v>251</v>
      </c>
      <c r="L52" t="s">
        <v>335</v>
      </c>
      <c r="AT52" t="s">
        <v>261</v>
      </c>
      <c r="AU52" t="s">
        <v>75</v>
      </c>
    </row>
    <row r="53" spans="1:55" s="81" customFormat="1">
      <c r="A53" s="81" t="s">
        <v>246</v>
      </c>
      <c r="B53" s="81">
        <v>66</v>
      </c>
      <c r="C53" s="81" t="s">
        <v>626</v>
      </c>
      <c r="D53" s="81" t="s">
        <v>627</v>
      </c>
      <c r="E53" s="81" t="s">
        <v>249</v>
      </c>
      <c r="G53" s="81" t="s">
        <v>250</v>
      </c>
      <c r="H53" s="81" t="s">
        <v>249</v>
      </c>
      <c r="K53" s="81" t="s">
        <v>251</v>
      </c>
      <c r="L53" s="81" t="s">
        <v>124</v>
      </c>
      <c r="M53" s="81" t="s">
        <v>299</v>
      </c>
      <c r="N53" s="81" t="s">
        <v>628</v>
      </c>
      <c r="O53" s="81" t="s">
        <v>629</v>
      </c>
      <c r="P53" s="81" t="s">
        <v>459</v>
      </c>
      <c r="Q53" s="81" t="s">
        <v>630</v>
      </c>
      <c r="R53" s="81" t="s">
        <v>257</v>
      </c>
      <c r="S53" s="81" t="s">
        <v>251</v>
      </c>
      <c r="T53" s="81" t="s">
        <v>631</v>
      </c>
      <c r="U53" s="81" t="s">
        <v>632</v>
      </c>
      <c r="V53" s="81">
        <v>9055275494</v>
      </c>
      <c r="W53" s="81">
        <v>19780624</v>
      </c>
      <c r="X53" s="81" t="s">
        <v>139</v>
      </c>
      <c r="Y53" s="81" t="s">
        <v>134</v>
      </c>
      <c r="Z53" s="81" t="s">
        <v>134</v>
      </c>
      <c r="AA53" s="81" t="s">
        <v>260</v>
      </c>
      <c r="AG53" s="81" t="s">
        <v>116</v>
      </c>
      <c r="AK53" s="81" t="s">
        <v>335</v>
      </c>
      <c r="AM53" s="81" t="s">
        <v>633</v>
      </c>
      <c r="AT53" s="81" t="s">
        <v>261</v>
      </c>
      <c r="AU53" s="81" t="s">
        <v>75</v>
      </c>
    </row>
    <row r="54" spans="1:55">
      <c r="A54" t="s">
        <v>299</v>
      </c>
      <c r="B54">
        <v>70</v>
      </c>
      <c r="C54" t="s">
        <v>634</v>
      </c>
      <c r="D54" t="s">
        <v>635</v>
      </c>
      <c r="E54" t="s">
        <v>249</v>
      </c>
      <c r="G54" t="s">
        <v>250</v>
      </c>
      <c r="H54" t="s">
        <v>249</v>
      </c>
      <c r="K54" t="s">
        <v>251</v>
      </c>
      <c r="L54" t="s">
        <v>124</v>
      </c>
      <c r="M54" t="s">
        <v>636</v>
      </c>
      <c r="N54" t="s">
        <v>637</v>
      </c>
      <c r="O54" t="s">
        <v>638</v>
      </c>
      <c r="P54" t="s">
        <v>639</v>
      </c>
      <c r="Q54" t="s">
        <v>640</v>
      </c>
      <c r="R54" t="s">
        <v>257</v>
      </c>
      <c r="S54" t="s">
        <v>251</v>
      </c>
      <c r="T54" t="s">
        <v>641</v>
      </c>
      <c r="V54">
        <v>9057962278</v>
      </c>
      <c r="W54">
        <v>19940611</v>
      </c>
      <c r="X54" t="s">
        <v>139</v>
      </c>
      <c r="Y54" t="s">
        <v>139</v>
      </c>
      <c r="Z54" t="s">
        <v>139</v>
      </c>
      <c r="AA54" t="s">
        <v>270</v>
      </c>
      <c r="AG54" t="s">
        <v>116</v>
      </c>
      <c r="AH54" t="s">
        <v>116</v>
      </c>
      <c r="AK54" t="s">
        <v>127</v>
      </c>
      <c r="AN54" t="s">
        <v>127</v>
      </c>
      <c r="AV54" t="s">
        <v>75</v>
      </c>
    </row>
    <row r="55" spans="1:55" s="81" customFormat="1">
      <c r="A55" s="81" t="s">
        <v>246</v>
      </c>
      <c r="B55" s="81">
        <v>69</v>
      </c>
      <c r="C55" s="81" t="s">
        <v>642</v>
      </c>
      <c r="D55" s="81" t="s">
        <v>643</v>
      </c>
      <c r="E55" s="81" t="s">
        <v>249</v>
      </c>
      <c r="G55" s="81" t="s">
        <v>250</v>
      </c>
      <c r="H55" s="81" t="s">
        <v>249</v>
      </c>
      <c r="K55" s="81" t="s">
        <v>251</v>
      </c>
      <c r="L55" s="81" t="s">
        <v>124</v>
      </c>
      <c r="M55" s="81" t="s">
        <v>644</v>
      </c>
      <c r="N55" s="81" t="s">
        <v>645</v>
      </c>
      <c r="O55" s="81" t="s">
        <v>646</v>
      </c>
      <c r="P55" s="81" t="s">
        <v>647</v>
      </c>
      <c r="Q55" s="81" t="s">
        <v>648</v>
      </c>
      <c r="R55" s="81" t="s">
        <v>257</v>
      </c>
      <c r="S55" s="81" t="s">
        <v>251</v>
      </c>
      <c r="T55" s="81" t="s">
        <v>649</v>
      </c>
      <c r="U55" s="81" t="s">
        <v>650</v>
      </c>
      <c r="V55" s="81">
        <v>8013559474</v>
      </c>
      <c r="W55" s="81">
        <v>19930717</v>
      </c>
      <c r="X55" s="81" t="s">
        <v>134</v>
      </c>
      <c r="Y55" s="81" t="s">
        <v>134</v>
      </c>
      <c r="Z55" s="81" t="s">
        <v>134</v>
      </c>
      <c r="AV55" s="81" t="s">
        <v>75</v>
      </c>
    </row>
    <row r="56" spans="1:55">
      <c r="A56" t="s">
        <v>246</v>
      </c>
      <c r="B56">
        <v>68</v>
      </c>
      <c r="C56" t="s">
        <v>651</v>
      </c>
      <c r="D56" t="s">
        <v>652</v>
      </c>
      <c r="E56" t="s">
        <v>249</v>
      </c>
      <c r="G56" t="s">
        <v>250</v>
      </c>
      <c r="H56" t="s">
        <v>249</v>
      </c>
      <c r="K56" t="s">
        <v>251</v>
      </c>
      <c r="L56" t="s">
        <v>124</v>
      </c>
      <c r="M56" t="s">
        <v>653</v>
      </c>
      <c r="N56" t="s">
        <v>654</v>
      </c>
      <c r="O56" t="s">
        <v>655</v>
      </c>
      <c r="P56" t="s">
        <v>413</v>
      </c>
      <c r="Q56" t="s">
        <v>256</v>
      </c>
      <c r="R56" t="s">
        <v>257</v>
      </c>
      <c r="S56" t="s">
        <v>251</v>
      </c>
      <c r="T56" t="s">
        <v>656</v>
      </c>
      <c r="U56" t="s">
        <v>657</v>
      </c>
      <c r="V56">
        <v>9080348548</v>
      </c>
      <c r="W56">
        <v>19820622</v>
      </c>
      <c r="X56" t="s">
        <v>139</v>
      </c>
      <c r="Y56" t="s">
        <v>134</v>
      </c>
      <c r="Z56" t="s">
        <v>139</v>
      </c>
      <c r="AA56" t="s">
        <v>260</v>
      </c>
      <c r="AG56" t="s">
        <v>119</v>
      </c>
      <c r="AI56" t="s">
        <v>658</v>
      </c>
      <c r="AJ56" s="63">
        <v>45999</v>
      </c>
      <c r="AL56" t="s">
        <v>127</v>
      </c>
      <c r="AT56" t="s">
        <v>261</v>
      </c>
      <c r="AU56" t="s">
        <v>75</v>
      </c>
      <c r="AX56" t="s">
        <v>659</v>
      </c>
    </row>
    <row r="57" spans="1:55">
      <c r="A57" t="s">
        <v>299</v>
      </c>
      <c r="B57">
        <v>71</v>
      </c>
      <c r="C57" t="s">
        <v>660</v>
      </c>
      <c r="D57" t="s">
        <v>661</v>
      </c>
      <c r="E57" t="s">
        <v>249</v>
      </c>
      <c r="G57" t="s">
        <v>250</v>
      </c>
      <c r="H57" t="s">
        <v>249</v>
      </c>
      <c r="K57" t="s">
        <v>251</v>
      </c>
      <c r="L57" t="s">
        <v>124</v>
      </c>
      <c r="M57" t="s">
        <v>636</v>
      </c>
      <c r="N57" t="s">
        <v>662</v>
      </c>
      <c r="O57" t="s">
        <v>638</v>
      </c>
      <c r="P57" t="s">
        <v>663</v>
      </c>
      <c r="Q57" t="s">
        <v>640</v>
      </c>
      <c r="R57" t="s">
        <v>257</v>
      </c>
      <c r="S57" t="s">
        <v>251</v>
      </c>
      <c r="T57" t="s">
        <v>641</v>
      </c>
      <c r="V57">
        <v>9072291491</v>
      </c>
      <c r="W57">
        <v>19900927</v>
      </c>
      <c r="X57" t="s">
        <v>139</v>
      </c>
      <c r="Y57" t="s">
        <v>139</v>
      </c>
      <c r="Z57" t="s">
        <v>139</v>
      </c>
      <c r="AA57" t="s">
        <v>270</v>
      </c>
      <c r="AG57" t="s">
        <v>117</v>
      </c>
      <c r="AH57" t="s">
        <v>117</v>
      </c>
      <c r="AI57" t="s">
        <v>664</v>
      </c>
      <c r="AJ57" s="63">
        <v>34496</v>
      </c>
      <c r="AK57" t="s">
        <v>127</v>
      </c>
      <c r="AO57" t="s">
        <v>127</v>
      </c>
      <c r="AR57" t="s">
        <v>127</v>
      </c>
      <c r="AV57" t="s">
        <v>75</v>
      </c>
    </row>
    <row r="58" spans="1:55" s="73" customFormat="1">
      <c r="A58" s="73" t="s">
        <v>271</v>
      </c>
      <c r="B58" s="73">
        <v>72</v>
      </c>
      <c r="C58" s="73" t="s">
        <v>665</v>
      </c>
      <c r="D58" s="73" t="s">
        <v>666</v>
      </c>
      <c r="E58" s="73" t="s">
        <v>249</v>
      </c>
      <c r="G58" s="73" t="s">
        <v>250</v>
      </c>
      <c r="H58" s="73" t="s">
        <v>249</v>
      </c>
      <c r="K58" s="73" t="s">
        <v>251</v>
      </c>
      <c r="L58" s="73" t="s">
        <v>124</v>
      </c>
      <c r="M58" s="73" t="s">
        <v>667</v>
      </c>
      <c r="N58" s="73" t="s">
        <v>668</v>
      </c>
      <c r="O58" s="73" t="s">
        <v>669</v>
      </c>
      <c r="P58" s="73" t="s">
        <v>670</v>
      </c>
      <c r="Q58" s="73" t="s">
        <v>671</v>
      </c>
      <c r="R58" s="73" t="s">
        <v>257</v>
      </c>
      <c r="S58" s="73" t="s">
        <v>251</v>
      </c>
      <c r="T58" s="73" t="s">
        <v>672</v>
      </c>
      <c r="V58" s="73">
        <v>8044376697</v>
      </c>
      <c r="W58" s="73">
        <v>19970220</v>
      </c>
      <c r="X58" s="73" t="s">
        <v>129</v>
      </c>
      <c r="Y58" s="73" t="s">
        <v>139</v>
      </c>
      <c r="Z58" s="73" t="s">
        <v>139</v>
      </c>
      <c r="AV58" s="73" t="s">
        <v>75</v>
      </c>
    </row>
    <row r="59" spans="1:55">
      <c r="A59" t="s">
        <v>299</v>
      </c>
      <c r="B59">
        <v>75</v>
      </c>
      <c r="C59" t="s">
        <v>673</v>
      </c>
      <c r="D59" t="s">
        <v>674</v>
      </c>
      <c r="E59" t="s">
        <v>249</v>
      </c>
      <c r="G59" t="s">
        <v>250</v>
      </c>
      <c r="H59" t="s">
        <v>249</v>
      </c>
      <c r="K59" t="s">
        <v>251</v>
      </c>
      <c r="L59" t="s">
        <v>124</v>
      </c>
      <c r="M59" t="s">
        <v>675</v>
      </c>
      <c r="N59" t="s">
        <v>676</v>
      </c>
      <c r="O59" t="s">
        <v>677</v>
      </c>
      <c r="P59" t="s">
        <v>678</v>
      </c>
      <c r="Q59" t="s">
        <v>640</v>
      </c>
      <c r="R59" t="s">
        <v>257</v>
      </c>
      <c r="S59" t="s">
        <v>251</v>
      </c>
      <c r="T59" t="s">
        <v>679</v>
      </c>
      <c r="V59">
        <v>8031294594</v>
      </c>
      <c r="W59">
        <v>19870917</v>
      </c>
      <c r="X59" t="s">
        <v>139</v>
      </c>
      <c r="Y59" t="s">
        <v>134</v>
      </c>
      <c r="Z59" t="s">
        <v>139</v>
      </c>
      <c r="AA59" t="s">
        <v>270</v>
      </c>
      <c r="AG59" t="s">
        <v>117</v>
      </c>
      <c r="AH59" t="s">
        <v>117</v>
      </c>
      <c r="AI59" t="s">
        <v>680</v>
      </c>
      <c r="AJ59" s="63">
        <v>31167</v>
      </c>
      <c r="AK59" t="s">
        <v>127</v>
      </c>
      <c r="AO59" t="s">
        <v>335</v>
      </c>
      <c r="AP59" t="s">
        <v>336</v>
      </c>
      <c r="AT59" t="s">
        <v>261</v>
      </c>
      <c r="AU59" t="s">
        <v>75</v>
      </c>
    </row>
    <row r="60" spans="1:55">
      <c r="A60" t="s">
        <v>299</v>
      </c>
      <c r="B60">
        <v>74</v>
      </c>
      <c r="C60" t="s">
        <v>681</v>
      </c>
      <c r="D60" t="s">
        <v>682</v>
      </c>
      <c r="E60" t="s">
        <v>249</v>
      </c>
      <c r="G60" t="s">
        <v>250</v>
      </c>
      <c r="H60" t="s">
        <v>249</v>
      </c>
      <c r="K60" t="s">
        <v>251</v>
      </c>
      <c r="L60" t="s">
        <v>124</v>
      </c>
      <c r="M60" t="s">
        <v>683</v>
      </c>
      <c r="N60" t="s">
        <v>684</v>
      </c>
      <c r="O60" t="s">
        <v>685</v>
      </c>
      <c r="P60" t="s">
        <v>686</v>
      </c>
      <c r="Q60" t="s">
        <v>333</v>
      </c>
      <c r="R60" t="s">
        <v>257</v>
      </c>
      <c r="S60" t="s">
        <v>251</v>
      </c>
      <c r="T60" t="s">
        <v>687</v>
      </c>
      <c r="V60">
        <v>8023882965</v>
      </c>
      <c r="W60">
        <v>19901114</v>
      </c>
      <c r="X60" t="s">
        <v>134</v>
      </c>
      <c r="Y60" t="s">
        <v>139</v>
      </c>
      <c r="Z60" t="s">
        <v>139</v>
      </c>
      <c r="AB60" t="s">
        <v>270</v>
      </c>
      <c r="AG60" t="s">
        <v>118</v>
      </c>
      <c r="AH60" t="s">
        <v>118</v>
      </c>
      <c r="AI60" t="s">
        <v>688</v>
      </c>
      <c r="AJ60" s="63">
        <v>31950</v>
      </c>
      <c r="AL60" t="s">
        <v>127</v>
      </c>
      <c r="AQ60" t="s">
        <v>282</v>
      </c>
      <c r="AR60" t="s">
        <v>127</v>
      </c>
      <c r="AV60" t="s">
        <v>75</v>
      </c>
      <c r="AX60" t="s">
        <v>689</v>
      </c>
      <c r="BB60" t="s">
        <v>690</v>
      </c>
    </row>
    <row r="61" spans="1:55">
      <c r="A61" s="81" t="s">
        <v>299</v>
      </c>
      <c r="B61" s="81">
        <v>73</v>
      </c>
      <c r="C61" s="81" t="s">
        <v>691</v>
      </c>
      <c r="D61" s="81" t="s">
        <v>692</v>
      </c>
      <c r="E61" s="81" t="s">
        <v>249</v>
      </c>
      <c r="F61" s="81"/>
      <c r="G61" s="81" t="s">
        <v>250</v>
      </c>
      <c r="H61" s="81" t="s">
        <v>249</v>
      </c>
      <c r="I61" s="81"/>
      <c r="J61" s="81"/>
      <c r="K61" s="81" t="s">
        <v>251</v>
      </c>
      <c r="L61" s="81" t="s">
        <v>124</v>
      </c>
      <c r="M61" s="81" t="s">
        <v>693</v>
      </c>
      <c r="N61" s="81" t="s">
        <v>694</v>
      </c>
      <c r="O61" s="81" t="s">
        <v>695</v>
      </c>
      <c r="P61" s="81" t="s">
        <v>696</v>
      </c>
      <c r="Q61" s="81" t="s">
        <v>366</v>
      </c>
      <c r="R61" s="81" t="s">
        <v>257</v>
      </c>
      <c r="S61" s="81" t="s">
        <v>697</v>
      </c>
      <c r="T61" s="81">
        <v>1442</v>
      </c>
      <c r="U61" s="81"/>
      <c r="V61" s="81">
        <v>9025267719</v>
      </c>
      <c r="W61" s="81">
        <v>19980619</v>
      </c>
      <c r="X61" s="81" t="s">
        <v>134</v>
      </c>
      <c r="Y61" s="81" t="s">
        <v>134</v>
      </c>
      <c r="Z61" s="81" t="s">
        <v>134</v>
      </c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 t="s">
        <v>75</v>
      </c>
      <c r="AW61" s="81"/>
      <c r="AX61" s="81"/>
      <c r="AY61" s="81"/>
      <c r="AZ61" s="81"/>
      <c r="BA61" s="81"/>
      <c r="BB61" s="81"/>
      <c r="BC61" s="81"/>
    </row>
    <row r="62" spans="1:55">
      <c r="A62" t="s">
        <v>271</v>
      </c>
      <c r="B62">
        <v>78</v>
      </c>
      <c r="C62" t="s">
        <v>698</v>
      </c>
      <c r="D62" t="s">
        <v>699</v>
      </c>
      <c r="E62" t="s">
        <v>249</v>
      </c>
      <c r="G62" t="s">
        <v>250</v>
      </c>
      <c r="H62" t="s">
        <v>249</v>
      </c>
      <c r="K62" t="s">
        <v>251</v>
      </c>
      <c r="L62" t="s">
        <v>124</v>
      </c>
      <c r="M62" t="s">
        <v>700</v>
      </c>
      <c r="N62" t="s">
        <v>701</v>
      </c>
      <c r="O62" t="s">
        <v>702</v>
      </c>
      <c r="P62" t="s">
        <v>703</v>
      </c>
      <c r="Q62" t="s">
        <v>704</v>
      </c>
      <c r="R62" t="s">
        <v>257</v>
      </c>
      <c r="S62" t="s">
        <v>251</v>
      </c>
      <c r="T62" t="s">
        <v>705</v>
      </c>
      <c r="U62" t="s">
        <v>706</v>
      </c>
      <c r="V62">
        <v>9036835464</v>
      </c>
      <c r="W62">
        <v>19930215</v>
      </c>
      <c r="X62" t="s">
        <v>134</v>
      </c>
      <c r="Y62" t="s">
        <v>139</v>
      </c>
      <c r="Z62" t="s">
        <v>139</v>
      </c>
      <c r="AB62" t="s">
        <v>270</v>
      </c>
      <c r="AG62" t="s">
        <v>116</v>
      </c>
      <c r="AH62" t="s">
        <v>116</v>
      </c>
      <c r="AK62" t="s">
        <v>335</v>
      </c>
      <c r="AM62" t="s">
        <v>126</v>
      </c>
      <c r="AN62" t="s">
        <v>335</v>
      </c>
      <c r="AS62" t="s">
        <v>336</v>
      </c>
      <c r="AV62" t="s">
        <v>75</v>
      </c>
    </row>
    <row r="63" spans="1:55">
      <c r="A63" t="s">
        <v>299</v>
      </c>
      <c r="B63">
        <v>77</v>
      </c>
      <c r="C63" t="s">
        <v>707</v>
      </c>
      <c r="D63" t="s">
        <v>708</v>
      </c>
      <c r="E63" t="s">
        <v>249</v>
      </c>
      <c r="G63" t="s">
        <v>250</v>
      </c>
      <c r="H63" t="s">
        <v>249</v>
      </c>
      <c r="K63" t="s">
        <v>251</v>
      </c>
      <c r="L63" t="s">
        <v>124</v>
      </c>
      <c r="M63" t="s">
        <v>470</v>
      </c>
      <c r="N63" t="s">
        <v>709</v>
      </c>
      <c r="O63" t="s">
        <v>472</v>
      </c>
      <c r="P63" t="s">
        <v>710</v>
      </c>
      <c r="Q63" t="s">
        <v>474</v>
      </c>
      <c r="R63" t="s">
        <v>257</v>
      </c>
      <c r="S63" t="s">
        <v>251</v>
      </c>
      <c r="T63" t="s">
        <v>711</v>
      </c>
      <c r="U63" t="s">
        <v>476</v>
      </c>
      <c r="V63">
        <v>9043753131</v>
      </c>
      <c r="W63">
        <v>19880625</v>
      </c>
      <c r="X63" t="s">
        <v>139</v>
      </c>
      <c r="Y63" t="s">
        <v>134</v>
      </c>
      <c r="Z63" t="s">
        <v>134</v>
      </c>
      <c r="AA63" t="s">
        <v>270</v>
      </c>
      <c r="AG63" t="s">
        <v>119</v>
      </c>
      <c r="AH63" t="s">
        <v>117</v>
      </c>
      <c r="AI63" t="s">
        <v>712</v>
      </c>
      <c r="AJ63" s="63">
        <v>45881</v>
      </c>
      <c r="AL63" t="s">
        <v>127</v>
      </c>
      <c r="AO63" t="s">
        <v>127</v>
      </c>
      <c r="AR63" t="s">
        <v>127</v>
      </c>
      <c r="AT63" t="s">
        <v>261</v>
      </c>
      <c r="AU63" t="s">
        <v>75</v>
      </c>
      <c r="AX63" t="s">
        <v>713</v>
      </c>
    </row>
    <row r="64" spans="1:55" s="81" customFormat="1">
      <c r="A64" s="81" t="s">
        <v>299</v>
      </c>
      <c r="B64" s="81">
        <v>76</v>
      </c>
      <c r="C64" s="81" t="s">
        <v>714</v>
      </c>
      <c r="D64" s="81" t="s">
        <v>715</v>
      </c>
      <c r="E64" s="81" t="s">
        <v>249</v>
      </c>
      <c r="G64" s="81" t="s">
        <v>250</v>
      </c>
      <c r="H64" s="81" t="s">
        <v>249</v>
      </c>
      <c r="K64" s="81" t="s">
        <v>251</v>
      </c>
      <c r="L64" s="81" t="s">
        <v>124</v>
      </c>
      <c r="M64" s="81" t="s">
        <v>716</v>
      </c>
      <c r="N64" s="81" t="s">
        <v>717</v>
      </c>
      <c r="O64" s="81" t="s">
        <v>718</v>
      </c>
      <c r="P64" s="81" t="s">
        <v>719</v>
      </c>
      <c r="Q64" s="81" t="s">
        <v>720</v>
      </c>
      <c r="R64" s="81" t="s">
        <v>257</v>
      </c>
      <c r="S64" s="81" t="s">
        <v>251</v>
      </c>
      <c r="T64" s="81" t="s">
        <v>721</v>
      </c>
      <c r="U64" s="81" t="s">
        <v>722</v>
      </c>
      <c r="V64" s="81">
        <v>8013439402</v>
      </c>
      <c r="W64" s="81">
        <v>19920527</v>
      </c>
      <c r="X64" s="81" t="s">
        <v>134</v>
      </c>
      <c r="Y64" s="81" t="s">
        <v>139</v>
      </c>
      <c r="Z64" s="81" t="s">
        <v>139</v>
      </c>
      <c r="AB64" s="81" t="s">
        <v>270</v>
      </c>
      <c r="AG64" s="81" t="s">
        <v>118</v>
      </c>
      <c r="AH64" s="81" t="s">
        <v>118</v>
      </c>
      <c r="AI64" s="81" t="s">
        <v>723</v>
      </c>
      <c r="AJ64" s="84">
        <v>35248</v>
      </c>
      <c r="AL64" s="81" t="s">
        <v>127</v>
      </c>
      <c r="AQ64" s="81" t="s">
        <v>282</v>
      </c>
      <c r="AR64" s="81" t="s">
        <v>127</v>
      </c>
      <c r="AV64" s="81" t="s">
        <v>75</v>
      </c>
      <c r="AX64" s="81" t="s">
        <v>724</v>
      </c>
    </row>
    <row r="65" spans="1:56">
      <c r="A65" t="s">
        <v>299</v>
      </c>
      <c r="B65">
        <v>79</v>
      </c>
      <c r="C65" t="s">
        <v>725</v>
      </c>
      <c r="D65" t="s">
        <v>726</v>
      </c>
      <c r="E65" t="s">
        <v>249</v>
      </c>
      <c r="G65" t="s">
        <v>250</v>
      </c>
      <c r="H65" t="s">
        <v>249</v>
      </c>
      <c r="K65" t="s">
        <v>251</v>
      </c>
      <c r="L65" t="s">
        <v>124</v>
      </c>
      <c r="M65" t="s">
        <v>727</v>
      </c>
      <c r="N65" t="s">
        <v>728</v>
      </c>
      <c r="O65" t="s">
        <v>729</v>
      </c>
      <c r="P65" t="s">
        <v>730</v>
      </c>
      <c r="Q65" t="s">
        <v>256</v>
      </c>
      <c r="R65" t="s">
        <v>257</v>
      </c>
      <c r="S65" t="s">
        <v>251</v>
      </c>
      <c r="T65" t="s">
        <v>731</v>
      </c>
      <c r="U65" t="s">
        <v>732</v>
      </c>
      <c r="V65">
        <v>8012125723</v>
      </c>
      <c r="W65">
        <v>19870507</v>
      </c>
      <c r="X65" t="s">
        <v>134</v>
      </c>
      <c r="Y65" t="s">
        <v>139</v>
      </c>
      <c r="Z65" t="s">
        <v>139</v>
      </c>
      <c r="AB65" t="s">
        <v>270</v>
      </c>
      <c r="AG65" t="s">
        <v>118</v>
      </c>
      <c r="AH65" t="s">
        <v>118</v>
      </c>
      <c r="AI65" t="s">
        <v>733</v>
      </c>
      <c r="AJ65" s="63">
        <v>32826</v>
      </c>
      <c r="AL65" t="s">
        <v>127</v>
      </c>
      <c r="AQ65" t="s">
        <v>282</v>
      </c>
      <c r="AR65" t="s">
        <v>127</v>
      </c>
      <c r="AT65" t="s">
        <v>261</v>
      </c>
      <c r="AU65" t="s">
        <v>75</v>
      </c>
    </row>
    <row r="66" spans="1:56" s="81" customFormat="1">
      <c r="A66" s="81" t="s">
        <v>299</v>
      </c>
      <c r="B66" s="81">
        <v>80</v>
      </c>
      <c r="C66" s="81" t="s">
        <v>734</v>
      </c>
      <c r="D66" s="81" t="s">
        <v>735</v>
      </c>
      <c r="E66" s="81" t="s">
        <v>249</v>
      </c>
      <c r="G66" s="81" t="s">
        <v>250</v>
      </c>
      <c r="H66" s="81" t="s">
        <v>249</v>
      </c>
      <c r="K66" s="81" t="s">
        <v>251</v>
      </c>
      <c r="L66" s="81" t="s">
        <v>124</v>
      </c>
      <c r="M66" s="81" t="s">
        <v>736</v>
      </c>
      <c r="N66" s="81" t="s">
        <v>737</v>
      </c>
      <c r="O66" s="81" t="s">
        <v>738</v>
      </c>
      <c r="P66" s="81" t="s">
        <v>739</v>
      </c>
      <c r="Q66" s="81" t="s">
        <v>740</v>
      </c>
      <c r="R66" s="81" t="s">
        <v>257</v>
      </c>
      <c r="S66" s="81" t="s">
        <v>741</v>
      </c>
      <c r="T66" s="81" t="s">
        <v>742</v>
      </c>
      <c r="U66" s="81" t="s">
        <v>743</v>
      </c>
      <c r="V66" s="81">
        <v>8092178818</v>
      </c>
      <c r="W66" s="81">
        <v>19910818</v>
      </c>
      <c r="X66" s="81" t="s">
        <v>134</v>
      </c>
      <c r="Y66" s="81" t="s">
        <v>134</v>
      </c>
      <c r="Z66" s="81" t="s">
        <v>134</v>
      </c>
      <c r="AV66" s="81" t="s">
        <v>75</v>
      </c>
    </row>
    <row r="67" spans="1:56">
      <c r="A67" t="s">
        <v>299</v>
      </c>
      <c r="B67">
        <v>81</v>
      </c>
      <c r="C67" t="s">
        <v>744</v>
      </c>
      <c r="D67" t="s">
        <v>745</v>
      </c>
      <c r="E67" t="s">
        <v>249</v>
      </c>
      <c r="G67" t="s">
        <v>250</v>
      </c>
      <c r="H67" t="s">
        <v>249</v>
      </c>
      <c r="K67" t="s">
        <v>251</v>
      </c>
      <c r="L67" t="s">
        <v>124</v>
      </c>
      <c r="M67" t="s">
        <v>746</v>
      </c>
      <c r="N67" t="s">
        <v>747</v>
      </c>
      <c r="O67" t="s">
        <v>748</v>
      </c>
      <c r="P67" t="s">
        <v>749</v>
      </c>
      <c r="Q67" t="s">
        <v>750</v>
      </c>
      <c r="R67" t="s">
        <v>257</v>
      </c>
      <c r="S67" t="s">
        <v>251</v>
      </c>
      <c r="T67" t="s">
        <v>751</v>
      </c>
      <c r="V67">
        <v>9011280827</v>
      </c>
      <c r="W67">
        <v>19960101</v>
      </c>
      <c r="X67" t="s">
        <v>139</v>
      </c>
      <c r="Y67" t="s">
        <v>134</v>
      </c>
      <c r="Z67" t="s">
        <v>139</v>
      </c>
      <c r="AA67" t="s">
        <v>752</v>
      </c>
      <c r="AH67" t="s">
        <v>116</v>
      </c>
      <c r="AN67" t="s">
        <v>127</v>
      </c>
      <c r="AV67" t="s">
        <v>75</v>
      </c>
    </row>
    <row r="68" spans="1:56">
      <c r="A68" t="s">
        <v>299</v>
      </c>
      <c r="B68">
        <v>82</v>
      </c>
      <c r="C68" t="s">
        <v>753</v>
      </c>
      <c r="D68" t="s">
        <v>754</v>
      </c>
      <c r="E68" t="s">
        <v>249</v>
      </c>
      <c r="G68" t="s">
        <v>250</v>
      </c>
      <c r="H68" t="s">
        <v>249</v>
      </c>
      <c r="K68" t="s">
        <v>251</v>
      </c>
      <c r="L68" t="s">
        <v>124</v>
      </c>
      <c r="M68" t="s">
        <v>755</v>
      </c>
      <c r="N68" t="s">
        <v>756</v>
      </c>
      <c r="O68" t="s">
        <v>757</v>
      </c>
      <c r="P68" t="s">
        <v>730</v>
      </c>
      <c r="Q68" t="s">
        <v>758</v>
      </c>
      <c r="R68" t="s">
        <v>257</v>
      </c>
      <c r="S68" t="s">
        <v>251</v>
      </c>
      <c r="T68" t="s">
        <v>759</v>
      </c>
      <c r="V68">
        <v>9033133921</v>
      </c>
      <c r="W68">
        <v>19861224</v>
      </c>
      <c r="X68" t="s">
        <v>139</v>
      </c>
      <c r="Y68" t="s">
        <v>139</v>
      </c>
      <c r="Z68" t="s">
        <v>139</v>
      </c>
      <c r="AA68" t="s">
        <v>270</v>
      </c>
      <c r="AG68" t="s">
        <v>117</v>
      </c>
      <c r="AH68" t="s">
        <v>117</v>
      </c>
      <c r="AI68" t="s">
        <v>760</v>
      </c>
      <c r="AJ68" s="63">
        <v>35065</v>
      </c>
      <c r="AK68" t="s">
        <v>127</v>
      </c>
      <c r="AO68" t="s">
        <v>127</v>
      </c>
      <c r="AR68" t="s">
        <v>127</v>
      </c>
      <c r="AT68" t="s">
        <v>261</v>
      </c>
      <c r="AU68" t="s">
        <v>75</v>
      </c>
    </row>
    <row r="69" spans="1:56">
      <c r="A69" t="s">
        <v>308</v>
      </c>
      <c r="B69">
        <v>85</v>
      </c>
      <c r="C69" t="s">
        <v>761</v>
      </c>
      <c r="D69" t="s">
        <v>762</v>
      </c>
      <c r="E69" t="s">
        <v>249</v>
      </c>
      <c r="G69" t="s">
        <v>250</v>
      </c>
      <c r="H69" t="s">
        <v>249</v>
      </c>
      <c r="K69" t="s">
        <v>251</v>
      </c>
      <c r="L69" t="s">
        <v>124</v>
      </c>
      <c r="M69" t="s">
        <v>763</v>
      </c>
      <c r="N69" t="s">
        <v>764</v>
      </c>
      <c r="O69" t="s">
        <v>765</v>
      </c>
      <c r="P69" t="s">
        <v>766</v>
      </c>
      <c r="Q69" t="s">
        <v>767</v>
      </c>
      <c r="R69" t="s">
        <v>257</v>
      </c>
      <c r="S69" t="s">
        <v>251</v>
      </c>
      <c r="T69" t="s">
        <v>768</v>
      </c>
      <c r="U69" t="s">
        <v>769</v>
      </c>
      <c r="V69">
        <v>8010245935</v>
      </c>
      <c r="W69">
        <v>19881108</v>
      </c>
      <c r="X69" t="s">
        <v>139</v>
      </c>
      <c r="Y69" t="s">
        <v>134</v>
      </c>
      <c r="Z69" t="s">
        <v>134</v>
      </c>
      <c r="AA69" t="s">
        <v>260</v>
      </c>
      <c r="AG69" t="s">
        <v>119</v>
      </c>
      <c r="AI69" t="s">
        <v>770</v>
      </c>
      <c r="AJ69" s="63">
        <v>46066</v>
      </c>
      <c r="AL69" t="s">
        <v>127</v>
      </c>
      <c r="AT69" t="s">
        <v>261</v>
      </c>
      <c r="AU69" t="s">
        <v>75</v>
      </c>
      <c r="AX69" t="s">
        <v>771</v>
      </c>
    </row>
    <row r="70" spans="1:56">
      <c r="A70" t="s">
        <v>308</v>
      </c>
      <c r="B70">
        <v>84</v>
      </c>
      <c r="C70" t="s">
        <v>772</v>
      </c>
      <c r="D70" t="s">
        <v>773</v>
      </c>
      <c r="E70" t="s">
        <v>249</v>
      </c>
      <c r="G70" t="s">
        <v>250</v>
      </c>
      <c r="H70" t="s">
        <v>249</v>
      </c>
      <c r="K70" t="s">
        <v>251</v>
      </c>
      <c r="L70" t="s">
        <v>124</v>
      </c>
      <c r="M70" t="s">
        <v>774</v>
      </c>
      <c r="N70" t="s">
        <v>775</v>
      </c>
      <c r="O70" t="s">
        <v>776</v>
      </c>
      <c r="P70" t="s">
        <v>686</v>
      </c>
      <c r="Q70" t="s">
        <v>777</v>
      </c>
      <c r="R70" t="s">
        <v>257</v>
      </c>
      <c r="S70" t="s">
        <v>251</v>
      </c>
      <c r="T70" t="s">
        <v>778</v>
      </c>
      <c r="U70" t="s">
        <v>779</v>
      </c>
      <c r="V70">
        <v>8066230765</v>
      </c>
      <c r="W70">
        <v>19890520</v>
      </c>
      <c r="X70" t="s">
        <v>139</v>
      </c>
      <c r="Y70" t="s">
        <v>139</v>
      </c>
      <c r="Z70" t="s">
        <v>139</v>
      </c>
      <c r="AA70" t="s">
        <v>270</v>
      </c>
      <c r="AG70" t="s">
        <v>117</v>
      </c>
      <c r="AH70" t="s">
        <v>117</v>
      </c>
      <c r="AI70" t="s">
        <v>780</v>
      </c>
      <c r="AJ70" s="63">
        <v>33458</v>
      </c>
      <c r="AK70" t="s">
        <v>127</v>
      </c>
      <c r="AO70" t="s">
        <v>335</v>
      </c>
      <c r="AP70" t="s">
        <v>282</v>
      </c>
      <c r="AR70" t="s">
        <v>127</v>
      </c>
      <c r="AT70" t="s">
        <v>261</v>
      </c>
      <c r="AU70" t="s">
        <v>75</v>
      </c>
      <c r="AZ70" t="s">
        <v>781</v>
      </c>
    </row>
    <row r="71" spans="1:56">
      <c r="A71" t="s">
        <v>308</v>
      </c>
      <c r="B71">
        <v>83</v>
      </c>
      <c r="C71" t="s">
        <v>782</v>
      </c>
      <c r="D71" t="s">
        <v>783</v>
      </c>
      <c r="E71" t="s">
        <v>249</v>
      </c>
      <c r="G71" t="s">
        <v>250</v>
      </c>
      <c r="H71" t="s">
        <v>249</v>
      </c>
      <c r="K71" t="s">
        <v>251</v>
      </c>
      <c r="L71" t="s">
        <v>124</v>
      </c>
      <c r="M71" t="s">
        <v>299</v>
      </c>
      <c r="N71" t="s">
        <v>784</v>
      </c>
      <c r="O71" t="s">
        <v>629</v>
      </c>
      <c r="P71" t="s">
        <v>785</v>
      </c>
      <c r="Q71" t="s">
        <v>256</v>
      </c>
      <c r="R71" t="s">
        <v>257</v>
      </c>
      <c r="S71" t="s">
        <v>251</v>
      </c>
      <c r="T71" t="s">
        <v>786</v>
      </c>
      <c r="V71">
        <v>9093304634</v>
      </c>
      <c r="W71">
        <v>19890225</v>
      </c>
      <c r="X71" t="s">
        <v>139</v>
      </c>
      <c r="Y71" t="s">
        <v>134</v>
      </c>
      <c r="Z71" t="s">
        <v>139</v>
      </c>
      <c r="AA71" t="s">
        <v>270</v>
      </c>
      <c r="AG71" t="s">
        <v>117</v>
      </c>
      <c r="AH71" t="s">
        <v>117</v>
      </c>
      <c r="AI71" t="s">
        <v>787</v>
      </c>
      <c r="AJ71" s="63">
        <v>34117</v>
      </c>
      <c r="AK71" t="s">
        <v>127</v>
      </c>
      <c r="AO71" t="s">
        <v>127</v>
      </c>
      <c r="AR71" t="s">
        <v>127</v>
      </c>
      <c r="AT71" t="s">
        <v>261</v>
      </c>
      <c r="AU71" t="s">
        <v>75</v>
      </c>
    </row>
    <row r="72" spans="1:56">
      <c r="A72" t="s">
        <v>308</v>
      </c>
      <c r="B72">
        <v>86</v>
      </c>
      <c r="C72" t="s">
        <v>788</v>
      </c>
      <c r="D72" t="s">
        <v>789</v>
      </c>
      <c r="E72" t="s">
        <v>249</v>
      </c>
      <c r="G72" t="s">
        <v>250</v>
      </c>
      <c r="H72" t="s">
        <v>249</v>
      </c>
      <c r="K72" t="s">
        <v>251</v>
      </c>
      <c r="L72" t="s">
        <v>124</v>
      </c>
      <c r="M72" t="s">
        <v>790</v>
      </c>
      <c r="N72" t="s">
        <v>791</v>
      </c>
      <c r="O72" t="s">
        <v>792</v>
      </c>
      <c r="P72" t="s">
        <v>793</v>
      </c>
      <c r="Q72" t="s">
        <v>794</v>
      </c>
      <c r="R72" t="s">
        <v>257</v>
      </c>
      <c r="S72" t="s">
        <v>251</v>
      </c>
      <c r="T72" t="s">
        <v>795</v>
      </c>
      <c r="U72" t="s">
        <v>796</v>
      </c>
      <c r="V72">
        <v>9033110141</v>
      </c>
      <c r="W72">
        <v>19851112</v>
      </c>
      <c r="X72" t="s">
        <v>139</v>
      </c>
      <c r="Y72" t="s">
        <v>134</v>
      </c>
      <c r="Z72" t="s">
        <v>134</v>
      </c>
      <c r="AA72" t="s">
        <v>270</v>
      </c>
      <c r="AG72" t="s">
        <v>117</v>
      </c>
      <c r="AH72" t="s">
        <v>117</v>
      </c>
      <c r="AI72" t="s">
        <v>797</v>
      </c>
      <c r="AJ72" s="63">
        <v>34916</v>
      </c>
      <c r="AK72" t="s">
        <v>127</v>
      </c>
      <c r="AO72" t="s">
        <v>127</v>
      </c>
      <c r="AR72" t="s">
        <v>127</v>
      </c>
      <c r="AT72" t="s">
        <v>261</v>
      </c>
      <c r="AU72" t="s">
        <v>75</v>
      </c>
    </row>
    <row r="73" spans="1:56">
      <c r="A73" t="s">
        <v>271</v>
      </c>
      <c r="B73">
        <v>89</v>
      </c>
      <c r="C73" t="s">
        <v>798</v>
      </c>
      <c r="D73" t="s">
        <v>799</v>
      </c>
      <c r="E73" t="s">
        <v>249</v>
      </c>
      <c r="G73" t="s">
        <v>250</v>
      </c>
      <c r="H73" t="s">
        <v>249</v>
      </c>
      <c r="K73" t="s">
        <v>251</v>
      </c>
      <c r="L73" t="s">
        <v>124</v>
      </c>
      <c r="M73" t="s">
        <v>800</v>
      </c>
      <c r="N73" t="s">
        <v>801</v>
      </c>
      <c r="O73" t="s">
        <v>802</v>
      </c>
      <c r="P73" t="s">
        <v>803</v>
      </c>
      <c r="Q73" t="s">
        <v>621</v>
      </c>
      <c r="R73" t="s">
        <v>257</v>
      </c>
      <c r="S73" t="s">
        <v>251</v>
      </c>
      <c r="T73" t="s">
        <v>804</v>
      </c>
      <c r="V73">
        <v>7093111054</v>
      </c>
      <c r="W73">
        <v>19810514</v>
      </c>
      <c r="X73" t="s">
        <v>134</v>
      </c>
      <c r="Y73" t="s">
        <v>139</v>
      </c>
      <c r="Z73" t="s">
        <v>139</v>
      </c>
      <c r="AB73" t="s">
        <v>270</v>
      </c>
      <c r="AG73" t="s">
        <v>117</v>
      </c>
      <c r="AH73" t="s">
        <v>117</v>
      </c>
      <c r="AI73" t="s">
        <v>805</v>
      </c>
      <c r="AJ73" s="63">
        <v>31470</v>
      </c>
      <c r="AK73" t="s">
        <v>127</v>
      </c>
      <c r="AO73" t="s">
        <v>127</v>
      </c>
      <c r="AR73" t="s">
        <v>127</v>
      </c>
      <c r="AT73" t="s">
        <v>261</v>
      </c>
      <c r="AU73" t="s">
        <v>75</v>
      </c>
    </row>
    <row r="74" spans="1:56">
      <c r="A74" t="s">
        <v>271</v>
      </c>
      <c r="B74">
        <v>88</v>
      </c>
      <c r="C74" t="s">
        <v>806</v>
      </c>
      <c r="D74" t="s">
        <v>807</v>
      </c>
      <c r="E74" t="s">
        <v>249</v>
      </c>
      <c r="G74" t="s">
        <v>250</v>
      </c>
      <c r="H74" t="s">
        <v>249</v>
      </c>
      <c r="K74" t="s">
        <v>251</v>
      </c>
      <c r="L74" t="s">
        <v>124</v>
      </c>
      <c r="M74" t="s">
        <v>800</v>
      </c>
      <c r="N74" t="s">
        <v>808</v>
      </c>
      <c r="O74" t="s">
        <v>802</v>
      </c>
      <c r="P74" t="s">
        <v>809</v>
      </c>
      <c r="Q74" t="s">
        <v>621</v>
      </c>
      <c r="R74" t="s">
        <v>257</v>
      </c>
      <c r="S74" t="s">
        <v>251</v>
      </c>
      <c r="T74" t="s">
        <v>804</v>
      </c>
      <c r="V74">
        <v>7093111054</v>
      </c>
      <c r="W74">
        <v>19860227</v>
      </c>
      <c r="X74" t="s">
        <v>134</v>
      </c>
      <c r="Y74" t="s">
        <v>139</v>
      </c>
      <c r="Z74" t="s">
        <v>139</v>
      </c>
      <c r="AB74" t="s">
        <v>270</v>
      </c>
      <c r="AG74" t="s">
        <v>116</v>
      </c>
      <c r="AH74" t="s">
        <v>116</v>
      </c>
      <c r="AK74" t="s">
        <v>127</v>
      </c>
      <c r="AN74" t="s">
        <v>127</v>
      </c>
      <c r="AT74" t="s">
        <v>261</v>
      </c>
      <c r="AU74" t="s">
        <v>75</v>
      </c>
    </row>
    <row r="75" spans="1:56">
      <c r="A75" t="s">
        <v>271</v>
      </c>
      <c r="B75">
        <v>87</v>
      </c>
      <c r="C75" t="s">
        <v>810</v>
      </c>
      <c r="D75" t="s">
        <v>811</v>
      </c>
      <c r="E75" t="s">
        <v>249</v>
      </c>
      <c r="G75" t="s">
        <v>250</v>
      </c>
      <c r="H75" t="s">
        <v>249</v>
      </c>
      <c r="K75" t="s">
        <v>251</v>
      </c>
      <c r="L75" t="s">
        <v>124</v>
      </c>
      <c r="M75" t="s">
        <v>264</v>
      </c>
      <c r="N75" t="s">
        <v>784</v>
      </c>
      <c r="O75" t="s">
        <v>266</v>
      </c>
      <c r="P75" t="s">
        <v>785</v>
      </c>
      <c r="Q75" t="s">
        <v>268</v>
      </c>
      <c r="R75" t="s">
        <v>257</v>
      </c>
      <c r="S75" t="s">
        <v>251</v>
      </c>
      <c r="T75" t="s">
        <v>269</v>
      </c>
      <c r="V75">
        <v>9069365150</v>
      </c>
      <c r="W75">
        <v>19890204</v>
      </c>
      <c r="X75" t="s">
        <v>139</v>
      </c>
      <c r="Y75" t="s">
        <v>134</v>
      </c>
      <c r="Z75" t="s">
        <v>134</v>
      </c>
      <c r="AA75" t="s">
        <v>270</v>
      </c>
      <c r="AG75" t="s">
        <v>117</v>
      </c>
      <c r="AH75" t="s">
        <v>117</v>
      </c>
      <c r="AI75" t="s">
        <v>812</v>
      </c>
      <c r="AJ75" s="63">
        <v>30962</v>
      </c>
      <c r="AK75" t="s">
        <v>127</v>
      </c>
      <c r="AO75" t="s">
        <v>127</v>
      </c>
      <c r="AR75" t="s">
        <v>127</v>
      </c>
      <c r="AT75" t="s">
        <v>261</v>
      </c>
      <c r="AU75" t="s">
        <v>75</v>
      </c>
    </row>
    <row r="76" spans="1:56">
      <c r="A76" t="s">
        <v>299</v>
      </c>
      <c r="B76">
        <v>90</v>
      </c>
      <c r="C76" t="s">
        <v>813</v>
      </c>
      <c r="D76" t="s">
        <v>814</v>
      </c>
      <c r="E76" t="s">
        <v>249</v>
      </c>
      <c r="G76" t="s">
        <v>250</v>
      </c>
      <c r="H76" t="s">
        <v>249</v>
      </c>
      <c r="K76" t="s">
        <v>251</v>
      </c>
      <c r="L76" t="s">
        <v>124</v>
      </c>
      <c r="M76" t="s">
        <v>815</v>
      </c>
      <c r="N76" t="s">
        <v>816</v>
      </c>
      <c r="O76" t="s">
        <v>817</v>
      </c>
      <c r="P76" t="s">
        <v>453</v>
      </c>
      <c r="Q76" t="s">
        <v>397</v>
      </c>
      <c r="R76" t="s">
        <v>257</v>
      </c>
      <c r="S76" t="s">
        <v>251</v>
      </c>
      <c r="T76" t="s">
        <v>818</v>
      </c>
      <c r="V76">
        <v>8047346622</v>
      </c>
      <c r="W76">
        <v>19860226</v>
      </c>
      <c r="X76" t="s">
        <v>139</v>
      </c>
      <c r="Y76" t="s">
        <v>139</v>
      </c>
      <c r="Z76" t="s">
        <v>139</v>
      </c>
      <c r="AA76" t="s">
        <v>270</v>
      </c>
      <c r="AG76" t="s">
        <v>116</v>
      </c>
      <c r="AH76" t="s">
        <v>116</v>
      </c>
      <c r="AK76" t="s">
        <v>127</v>
      </c>
      <c r="AN76" t="s">
        <v>127</v>
      </c>
      <c r="AT76" t="s">
        <v>261</v>
      </c>
      <c r="AU76" t="s">
        <v>75</v>
      </c>
    </row>
    <row r="77" spans="1:56">
      <c r="A77" t="s">
        <v>299</v>
      </c>
      <c r="B77">
        <v>91</v>
      </c>
      <c r="C77" t="s">
        <v>819</v>
      </c>
      <c r="D77" t="s">
        <v>820</v>
      </c>
      <c r="E77" t="s">
        <v>249</v>
      </c>
      <c r="G77" t="s">
        <v>250</v>
      </c>
      <c r="H77" t="s">
        <v>249</v>
      </c>
      <c r="K77" t="s">
        <v>251</v>
      </c>
      <c r="L77" t="s">
        <v>124</v>
      </c>
      <c r="M77" t="s">
        <v>821</v>
      </c>
      <c r="N77" t="s">
        <v>822</v>
      </c>
      <c r="O77" t="s">
        <v>823</v>
      </c>
      <c r="P77" t="s">
        <v>824</v>
      </c>
      <c r="Q77" t="s">
        <v>825</v>
      </c>
      <c r="R77" t="s">
        <v>257</v>
      </c>
      <c r="S77" t="s">
        <v>251</v>
      </c>
      <c r="T77" t="s">
        <v>826</v>
      </c>
      <c r="V77">
        <v>8033988787</v>
      </c>
      <c r="W77">
        <v>19950203</v>
      </c>
      <c r="X77" t="s">
        <v>139</v>
      </c>
      <c r="Y77" t="s">
        <v>139</v>
      </c>
      <c r="Z77" t="s">
        <v>139</v>
      </c>
      <c r="AA77" t="s">
        <v>270</v>
      </c>
      <c r="AG77" t="s">
        <v>117</v>
      </c>
      <c r="AH77" t="s">
        <v>117</v>
      </c>
      <c r="AI77" t="s">
        <v>827</v>
      </c>
      <c r="AJ77" s="63">
        <v>34751</v>
      </c>
      <c r="AK77" t="s">
        <v>127</v>
      </c>
      <c r="AO77" t="s">
        <v>127</v>
      </c>
      <c r="AR77" t="s">
        <v>127</v>
      </c>
      <c r="AV77" t="s">
        <v>75</v>
      </c>
    </row>
    <row r="78" spans="1:56" s="81" customFormat="1">
      <c r="A78" s="81" t="s">
        <v>299</v>
      </c>
      <c r="B78" s="81">
        <v>92</v>
      </c>
      <c r="C78" s="81" t="s">
        <v>828</v>
      </c>
      <c r="D78" s="81" t="s">
        <v>829</v>
      </c>
      <c r="E78" s="81" t="s">
        <v>249</v>
      </c>
      <c r="G78" s="81" t="s">
        <v>250</v>
      </c>
      <c r="H78" s="81" t="s">
        <v>249</v>
      </c>
      <c r="K78" s="81" t="s">
        <v>251</v>
      </c>
      <c r="L78" s="81" t="s">
        <v>124</v>
      </c>
      <c r="M78" s="81" t="s">
        <v>830</v>
      </c>
      <c r="N78" s="81" t="s">
        <v>831</v>
      </c>
      <c r="O78" s="81" t="s">
        <v>832</v>
      </c>
      <c r="P78" s="81" t="s">
        <v>833</v>
      </c>
      <c r="Q78" s="81" t="s">
        <v>306</v>
      </c>
      <c r="R78" s="81" t="s">
        <v>257</v>
      </c>
      <c r="S78" s="81" t="s">
        <v>834</v>
      </c>
      <c r="T78" s="81" t="s">
        <v>835</v>
      </c>
      <c r="U78" s="81" t="s">
        <v>836</v>
      </c>
      <c r="V78" s="81">
        <v>7044885618</v>
      </c>
      <c r="W78" s="81">
        <v>19950406</v>
      </c>
      <c r="X78" s="81" t="s">
        <v>139</v>
      </c>
      <c r="Y78" s="81" t="s">
        <v>139</v>
      </c>
      <c r="Z78" s="81" t="s">
        <v>139</v>
      </c>
      <c r="AA78" s="81" t="s">
        <v>270</v>
      </c>
      <c r="AG78" s="81" t="s">
        <v>116</v>
      </c>
      <c r="AH78" s="81" t="s">
        <v>116</v>
      </c>
      <c r="AK78" s="81" t="s">
        <v>127</v>
      </c>
      <c r="AN78" s="81" t="s">
        <v>127</v>
      </c>
      <c r="AV78" s="81" t="s">
        <v>75</v>
      </c>
    </row>
    <row r="79" spans="1:56" s="81" customFormat="1">
      <c r="A79" s="81" t="s">
        <v>299</v>
      </c>
      <c r="B79" s="81">
        <v>93</v>
      </c>
      <c r="C79" s="81" t="s">
        <v>837</v>
      </c>
      <c r="D79" s="81" t="s">
        <v>838</v>
      </c>
      <c r="E79" s="81" t="s">
        <v>249</v>
      </c>
      <c r="G79" s="81" t="s">
        <v>250</v>
      </c>
      <c r="H79" s="81" t="s">
        <v>249</v>
      </c>
      <c r="K79" s="81" t="s">
        <v>251</v>
      </c>
      <c r="L79" s="81" t="s">
        <v>124</v>
      </c>
      <c r="M79" s="81" t="s">
        <v>839</v>
      </c>
      <c r="N79" s="81" t="s">
        <v>840</v>
      </c>
      <c r="O79" s="81" t="s">
        <v>841</v>
      </c>
      <c r="P79" s="81" t="s">
        <v>842</v>
      </c>
      <c r="Q79" s="81" t="s">
        <v>843</v>
      </c>
      <c r="R79" s="81" t="s">
        <v>257</v>
      </c>
      <c r="S79" s="81" t="s">
        <v>251</v>
      </c>
      <c r="T79" s="81" t="s">
        <v>844</v>
      </c>
      <c r="U79" s="81" t="s">
        <v>845</v>
      </c>
      <c r="V79" s="81">
        <v>9093324237</v>
      </c>
      <c r="W79" s="81">
        <v>19971029</v>
      </c>
      <c r="X79" s="81" t="s">
        <v>134</v>
      </c>
      <c r="Y79" s="81" t="s">
        <v>139</v>
      </c>
      <c r="Z79" s="81" t="s">
        <v>139</v>
      </c>
      <c r="AB79" s="81" t="s">
        <v>270</v>
      </c>
      <c r="AG79" s="81" t="s">
        <v>116</v>
      </c>
      <c r="AH79" s="81" t="s">
        <v>116</v>
      </c>
      <c r="AK79" s="81" t="s">
        <v>335</v>
      </c>
      <c r="AM79" s="81" t="s">
        <v>126</v>
      </c>
      <c r="AN79" s="81" t="s">
        <v>335</v>
      </c>
      <c r="AS79" s="81" t="s">
        <v>126</v>
      </c>
      <c r="AV79" s="81" t="s">
        <v>75</v>
      </c>
      <c r="AW79" s="81" t="s">
        <v>846</v>
      </c>
      <c r="BD79" s="81" t="s">
        <v>847</v>
      </c>
    </row>
    <row r="80" spans="1:56">
      <c r="A80" t="s">
        <v>299</v>
      </c>
      <c r="B80">
        <v>94</v>
      </c>
      <c r="C80" t="s">
        <v>848</v>
      </c>
      <c r="D80" t="s">
        <v>849</v>
      </c>
      <c r="E80" t="s">
        <v>249</v>
      </c>
      <c r="G80" t="s">
        <v>250</v>
      </c>
      <c r="H80" t="s">
        <v>249</v>
      </c>
      <c r="K80" t="s">
        <v>251</v>
      </c>
      <c r="L80" t="s">
        <v>124</v>
      </c>
      <c r="M80" t="s">
        <v>667</v>
      </c>
      <c r="N80" t="s">
        <v>850</v>
      </c>
      <c r="O80" t="s">
        <v>669</v>
      </c>
      <c r="P80" t="s">
        <v>851</v>
      </c>
      <c r="Q80" t="s">
        <v>256</v>
      </c>
      <c r="R80" t="s">
        <v>257</v>
      </c>
      <c r="S80" t="s">
        <v>251</v>
      </c>
      <c r="T80" t="s">
        <v>852</v>
      </c>
      <c r="V80">
        <v>8065045064</v>
      </c>
      <c r="W80">
        <v>19900430</v>
      </c>
      <c r="X80" t="s">
        <v>134</v>
      </c>
      <c r="Y80" t="s">
        <v>134</v>
      </c>
      <c r="Z80" t="s">
        <v>139</v>
      </c>
      <c r="AF80" t="s">
        <v>752</v>
      </c>
      <c r="AH80" t="s">
        <v>116</v>
      </c>
      <c r="AN80" t="s">
        <v>127</v>
      </c>
      <c r="AV80" t="s">
        <v>75</v>
      </c>
    </row>
    <row r="81" spans="1:56">
      <c r="A81" t="s">
        <v>271</v>
      </c>
      <c r="B81">
        <v>99</v>
      </c>
      <c r="C81" t="s">
        <v>853</v>
      </c>
      <c r="D81" t="s">
        <v>854</v>
      </c>
      <c r="E81" t="s">
        <v>249</v>
      </c>
      <c r="G81" t="s">
        <v>250</v>
      </c>
      <c r="H81" t="s">
        <v>249</v>
      </c>
      <c r="K81" t="s">
        <v>251</v>
      </c>
      <c r="L81" t="s">
        <v>124</v>
      </c>
      <c r="M81" t="s">
        <v>855</v>
      </c>
      <c r="N81" t="s">
        <v>856</v>
      </c>
      <c r="O81" t="s">
        <v>857</v>
      </c>
      <c r="P81" t="s">
        <v>858</v>
      </c>
      <c r="Q81" t="s">
        <v>375</v>
      </c>
      <c r="R81" t="s">
        <v>257</v>
      </c>
      <c r="S81" t="s">
        <v>859</v>
      </c>
      <c r="T81" t="s">
        <v>860</v>
      </c>
      <c r="U81" t="s">
        <v>861</v>
      </c>
      <c r="V81">
        <v>9093251929</v>
      </c>
      <c r="W81">
        <v>19741129</v>
      </c>
      <c r="X81" t="s">
        <v>139</v>
      </c>
      <c r="Y81" t="s">
        <v>139</v>
      </c>
      <c r="Z81" t="s">
        <v>139</v>
      </c>
      <c r="AA81" t="s">
        <v>270</v>
      </c>
      <c r="AG81" t="s">
        <v>117</v>
      </c>
      <c r="AH81" t="s">
        <v>117</v>
      </c>
      <c r="AI81" t="s">
        <v>862</v>
      </c>
      <c r="AJ81" s="63">
        <v>28420</v>
      </c>
      <c r="AK81" t="s">
        <v>127</v>
      </c>
      <c r="AO81" t="s">
        <v>127</v>
      </c>
      <c r="AR81" t="s">
        <v>127</v>
      </c>
      <c r="AT81" t="s">
        <v>261</v>
      </c>
      <c r="AU81" t="s">
        <v>75</v>
      </c>
    </row>
    <row r="82" spans="1:56">
      <c r="A82" t="s">
        <v>271</v>
      </c>
      <c r="B82">
        <v>98</v>
      </c>
      <c r="C82" t="s">
        <v>863</v>
      </c>
      <c r="D82" t="s">
        <v>864</v>
      </c>
      <c r="E82" t="s">
        <v>249</v>
      </c>
      <c r="G82" t="s">
        <v>250</v>
      </c>
      <c r="H82" t="s">
        <v>249</v>
      </c>
      <c r="K82" t="s">
        <v>251</v>
      </c>
      <c r="L82" t="s">
        <v>124</v>
      </c>
      <c r="M82" t="s">
        <v>865</v>
      </c>
      <c r="N82" t="s">
        <v>866</v>
      </c>
      <c r="O82" t="s">
        <v>867</v>
      </c>
      <c r="P82" t="s">
        <v>868</v>
      </c>
      <c r="Q82" t="s">
        <v>256</v>
      </c>
      <c r="R82" t="s">
        <v>257</v>
      </c>
      <c r="S82" t="s">
        <v>251</v>
      </c>
      <c r="T82" t="s">
        <v>869</v>
      </c>
      <c r="U82" t="s">
        <v>870</v>
      </c>
      <c r="V82">
        <v>8053760157</v>
      </c>
      <c r="W82">
        <v>19991006</v>
      </c>
      <c r="X82" t="s">
        <v>139</v>
      </c>
      <c r="Y82" t="s">
        <v>134</v>
      </c>
      <c r="Z82" t="s">
        <v>134</v>
      </c>
      <c r="AA82" t="s">
        <v>270</v>
      </c>
      <c r="AG82" t="s">
        <v>116</v>
      </c>
      <c r="AH82" t="s">
        <v>116</v>
      </c>
      <c r="AK82" t="s">
        <v>127</v>
      </c>
      <c r="AN82" t="s">
        <v>127</v>
      </c>
      <c r="AV82" t="s">
        <v>75</v>
      </c>
    </row>
    <row r="83" spans="1:56">
      <c r="A83" t="s">
        <v>271</v>
      </c>
      <c r="B83">
        <v>97</v>
      </c>
      <c r="C83" t="s">
        <v>871</v>
      </c>
      <c r="D83" t="s">
        <v>872</v>
      </c>
      <c r="E83" t="s">
        <v>249</v>
      </c>
      <c r="G83" t="s">
        <v>250</v>
      </c>
      <c r="H83" t="s">
        <v>249</v>
      </c>
      <c r="K83" t="s">
        <v>251</v>
      </c>
      <c r="L83" t="s">
        <v>124</v>
      </c>
      <c r="M83" t="s">
        <v>873</v>
      </c>
      <c r="N83" t="s">
        <v>874</v>
      </c>
      <c r="O83" t="s">
        <v>875</v>
      </c>
      <c r="P83" t="s">
        <v>267</v>
      </c>
      <c r="Q83" t="s">
        <v>876</v>
      </c>
      <c r="R83" t="s">
        <v>257</v>
      </c>
      <c r="S83" t="s">
        <v>251</v>
      </c>
      <c r="T83" t="s">
        <v>877</v>
      </c>
      <c r="V83">
        <v>9093211286</v>
      </c>
      <c r="W83">
        <v>19881201</v>
      </c>
      <c r="X83" t="s">
        <v>139</v>
      </c>
      <c r="Y83" t="s">
        <v>134</v>
      </c>
      <c r="Z83" t="s">
        <v>134</v>
      </c>
      <c r="AA83" t="s">
        <v>270</v>
      </c>
      <c r="AG83" t="s">
        <v>116</v>
      </c>
      <c r="AH83" t="s">
        <v>116</v>
      </c>
      <c r="AK83" t="s">
        <v>127</v>
      </c>
      <c r="AN83" t="s">
        <v>335</v>
      </c>
      <c r="AS83" t="s">
        <v>126</v>
      </c>
      <c r="AT83" t="s">
        <v>261</v>
      </c>
      <c r="AU83" t="s">
        <v>75</v>
      </c>
      <c r="BD83" t="s">
        <v>878</v>
      </c>
    </row>
    <row r="84" spans="1:56">
      <c r="A84" t="s">
        <v>271</v>
      </c>
      <c r="B84">
        <v>96</v>
      </c>
      <c r="C84" t="s">
        <v>879</v>
      </c>
      <c r="D84" t="s">
        <v>880</v>
      </c>
      <c r="E84" t="s">
        <v>249</v>
      </c>
      <c r="G84" t="s">
        <v>250</v>
      </c>
      <c r="H84" t="s">
        <v>249</v>
      </c>
      <c r="K84" t="s">
        <v>251</v>
      </c>
      <c r="L84" t="s">
        <v>124</v>
      </c>
      <c r="M84" t="s">
        <v>873</v>
      </c>
      <c r="N84" t="s">
        <v>881</v>
      </c>
      <c r="O84" t="s">
        <v>875</v>
      </c>
      <c r="P84" t="s">
        <v>882</v>
      </c>
      <c r="Q84" t="s">
        <v>876</v>
      </c>
      <c r="R84" t="s">
        <v>257</v>
      </c>
      <c r="S84" t="s">
        <v>251</v>
      </c>
      <c r="T84" t="s">
        <v>877</v>
      </c>
      <c r="V84">
        <v>8012076470</v>
      </c>
      <c r="W84">
        <v>19871026</v>
      </c>
      <c r="X84" t="s">
        <v>139</v>
      </c>
      <c r="Y84" t="s">
        <v>139</v>
      </c>
      <c r="Z84" t="s">
        <v>139</v>
      </c>
      <c r="AA84" t="s">
        <v>270</v>
      </c>
      <c r="AG84" t="s">
        <v>117</v>
      </c>
      <c r="AH84" t="s">
        <v>117</v>
      </c>
      <c r="AI84" t="s">
        <v>883</v>
      </c>
      <c r="AJ84" s="63">
        <v>32478</v>
      </c>
      <c r="AK84" t="s">
        <v>127</v>
      </c>
      <c r="AO84" t="s">
        <v>127</v>
      </c>
      <c r="AR84" t="s">
        <v>127</v>
      </c>
      <c r="AT84" t="s">
        <v>261</v>
      </c>
      <c r="AU84" t="s">
        <v>75</v>
      </c>
    </row>
    <row r="85" spans="1:56" s="86" customFormat="1">
      <c r="A85" s="86" t="s">
        <v>271</v>
      </c>
      <c r="B85" s="86">
        <v>95</v>
      </c>
      <c r="C85" s="86" t="s">
        <v>884</v>
      </c>
      <c r="D85" s="86" t="s">
        <v>885</v>
      </c>
      <c r="E85" s="86" t="s">
        <v>249</v>
      </c>
      <c r="G85" s="86" t="s">
        <v>250</v>
      </c>
      <c r="H85" s="86" t="s">
        <v>249</v>
      </c>
      <c r="K85" s="86" t="s">
        <v>251</v>
      </c>
      <c r="L85" s="86" t="s">
        <v>124</v>
      </c>
      <c r="M85" s="86" t="s">
        <v>839</v>
      </c>
      <c r="N85" s="86" t="s">
        <v>886</v>
      </c>
      <c r="O85" s="86" t="s">
        <v>841</v>
      </c>
      <c r="P85" s="86" t="s">
        <v>887</v>
      </c>
      <c r="Q85" s="86" t="s">
        <v>843</v>
      </c>
      <c r="R85" s="86" t="s">
        <v>257</v>
      </c>
      <c r="S85" s="86" t="s">
        <v>251</v>
      </c>
      <c r="T85" s="86" t="s">
        <v>844</v>
      </c>
      <c r="U85" s="86" t="s">
        <v>845</v>
      </c>
      <c r="V85" s="86">
        <v>8037128989</v>
      </c>
      <c r="W85" s="86">
        <v>19980217</v>
      </c>
      <c r="X85" s="86" t="s">
        <v>139</v>
      </c>
      <c r="Y85" s="86" t="s">
        <v>134</v>
      </c>
      <c r="Z85" s="86" t="s">
        <v>134</v>
      </c>
      <c r="AA85" s="86" t="s">
        <v>270</v>
      </c>
      <c r="AG85" s="86" t="s">
        <v>117</v>
      </c>
      <c r="AH85" s="86" t="s">
        <v>117</v>
      </c>
      <c r="AI85" s="86" t="s">
        <v>888</v>
      </c>
      <c r="AJ85" s="87">
        <v>35732</v>
      </c>
      <c r="AK85" s="86" t="s">
        <v>127</v>
      </c>
      <c r="AO85" s="86" t="s">
        <v>335</v>
      </c>
      <c r="AP85" s="86" t="s">
        <v>282</v>
      </c>
      <c r="AR85" s="86" t="s">
        <v>127</v>
      </c>
      <c r="AV85" s="86" t="s">
        <v>75</v>
      </c>
      <c r="AZ85" s="86" t="s">
        <v>889</v>
      </c>
    </row>
    <row r="86" spans="1:56">
      <c r="A86" t="s">
        <v>271</v>
      </c>
      <c r="B86">
        <v>104</v>
      </c>
      <c r="C86" t="s">
        <v>890</v>
      </c>
      <c r="D86" t="s">
        <v>891</v>
      </c>
      <c r="E86" t="s">
        <v>249</v>
      </c>
      <c r="G86" t="s">
        <v>250</v>
      </c>
      <c r="H86" t="s">
        <v>249</v>
      </c>
      <c r="K86" t="s">
        <v>251</v>
      </c>
      <c r="L86" t="s">
        <v>124</v>
      </c>
      <c r="M86" t="s">
        <v>892</v>
      </c>
      <c r="N86" t="s">
        <v>893</v>
      </c>
      <c r="O86" t="s">
        <v>894</v>
      </c>
      <c r="P86" t="s">
        <v>895</v>
      </c>
      <c r="Q86" t="s">
        <v>343</v>
      </c>
      <c r="R86" t="s">
        <v>257</v>
      </c>
      <c r="S86" t="s">
        <v>251</v>
      </c>
      <c r="T86" t="s">
        <v>896</v>
      </c>
      <c r="V86">
        <v>9061124206</v>
      </c>
      <c r="W86">
        <v>19560120</v>
      </c>
      <c r="X86" t="s">
        <v>139</v>
      </c>
      <c r="Y86" t="s">
        <v>139</v>
      </c>
      <c r="Z86" t="s">
        <v>139</v>
      </c>
      <c r="AA86" t="s">
        <v>270</v>
      </c>
      <c r="AG86" t="s">
        <v>117</v>
      </c>
      <c r="AH86" t="s">
        <v>117</v>
      </c>
      <c r="AI86" t="s">
        <v>897</v>
      </c>
      <c r="AJ86" s="63">
        <v>32910</v>
      </c>
      <c r="AK86" t="s">
        <v>127</v>
      </c>
      <c r="AO86" t="s">
        <v>127</v>
      </c>
      <c r="AR86" t="s">
        <v>127</v>
      </c>
      <c r="AT86" t="s">
        <v>261</v>
      </c>
      <c r="AU86" t="s">
        <v>75</v>
      </c>
    </row>
    <row r="87" spans="1:56" s="86" customFormat="1">
      <c r="A87" s="86" t="s">
        <v>271</v>
      </c>
      <c r="B87" s="86">
        <v>103</v>
      </c>
      <c r="C87" s="86" t="s">
        <v>898</v>
      </c>
      <c r="D87" s="86" t="s">
        <v>899</v>
      </c>
      <c r="E87" s="86" t="s">
        <v>249</v>
      </c>
      <c r="G87" s="86" t="s">
        <v>250</v>
      </c>
      <c r="H87" s="86" t="s">
        <v>249</v>
      </c>
      <c r="K87" s="86" t="s">
        <v>251</v>
      </c>
      <c r="L87" s="86" t="s">
        <v>124</v>
      </c>
      <c r="M87" s="86" t="s">
        <v>900</v>
      </c>
      <c r="N87" s="86" t="s">
        <v>901</v>
      </c>
      <c r="O87" s="86" t="s">
        <v>902</v>
      </c>
      <c r="P87" s="86" t="s">
        <v>903</v>
      </c>
      <c r="Q87" s="86" t="s">
        <v>904</v>
      </c>
      <c r="R87" s="86" t="s">
        <v>257</v>
      </c>
      <c r="S87" s="86" t="s">
        <v>251</v>
      </c>
      <c r="T87" s="86" t="s">
        <v>905</v>
      </c>
      <c r="U87" s="86" t="s">
        <v>906</v>
      </c>
      <c r="V87" s="86">
        <v>8017359965</v>
      </c>
      <c r="W87" s="86">
        <v>20231030</v>
      </c>
      <c r="X87" s="86" t="s">
        <v>139</v>
      </c>
      <c r="Y87" s="86" t="s">
        <v>139</v>
      </c>
      <c r="Z87" s="86" t="s">
        <v>134</v>
      </c>
      <c r="AA87" s="86" t="s">
        <v>260</v>
      </c>
      <c r="AG87" s="86" t="s">
        <v>119</v>
      </c>
      <c r="AI87" s="86" t="s">
        <v>907</v>
      </c>
      <c r="AJ87" s="87">
        <v>46038</v>
      </c>
      <c r="AL87" s="86" t="s">
        <v>127</v>
      </c>
      <c r="AV87" s="86" t="s">
        <v>75</v>
      </c>
      <c r="AX87" s="86" t="s">
        <v>908</v>
      </c>
    </row>
    <row r="88" spans="1:56">
      <c r="A88" t="s">
        <v>271</v>
      </c>
      <c r="B88">
        <v>102</v>
      </c>
      <c r="C88" t="s">
        <v>909</v>
      </c>
      <c r="D88" t="s">
        <v>910</v>
      </c>
      <c r="E88" t="s">
        <v>249</v>
      </c>
      <c r="G88" t="s">
        <v>250</v>
      </c>
      <c r="H88" t="s">
        <v>249</v>
      </c>
      <c r="K88" t="s">
        <v>251</v>
      </c>
      <c r="L88" t="s">
        <v>124</v>
      </c>
      <c r="M88" t="s">
        <v>900</v>
      </c>
      <c r="N88" t="s">
        <v>911</v>
      </c>
      <c r="O88" t="s">
        <v>902</v>
      </c>
      <c r="P88" t="s">
        <v>912</v>
      </c>
      <c r="Q88" t="s">
        <v>904</v>
      </c>
      <c r="R88" t="s">
        <v>257</v>
      </c>
      <c r="S88" t="s">
        <v>251</v>
      </c>
      <c r="T88" t="s">
        <v>905</v>
      </c>
      <c r="U88" t="s">
        <v>906</v>
      </c>
      <c r="V88">
        <v>8017359965</v>
      </c>
      <c r="W88">
        <v>19890724</v>
      </c>
      <c r="X88" t="s">
        <v>139</v>
      </c>
      <c r="Y88" t="s">
        <v>139</v>
      </c>
      <c r="Z88" t="s">
        <v>139</v>
      </c>
      <c r="AA88" t="s">
        <v>260</v>
      </c>
      <c r="AG88" t="s">
        <v>119</v>
      </c>
      <c r="AI88" t="s">
        <v>907</v>
      </c>
      <c r="AJ88" s="63">
        <v>46038</v>
      </c>
      <c r="AL88" t="s">
        <v>127</v>
      </c>
      <c r="AT88" t="s">
        <v>261</v>
      </c>
      <c r="AU88" t="s">
        <v>75</v>
      </c>
      <c r="AX88" t="s">
        <v>913</v>
      </c>
    </row>
    <row r="89" spans="1:56">
      <c r="A89" t="s">
        <v>271</v>
      </c>
      <c r="B89">
        <v>101</v>
      </c>
      <c r="C89" t="s">
        <v>914</v>
      </c>
      <c r="D89" t="s">
        <v>915</v>
      </c>
      <c r="E89" t="s">
        <v>249</v>
      </c>
      <c r="G89" t="s">
        <v>250</v>
      </c>
      <c r="H89" t="s">
        <v>249</v>
      </c>
      <c r="K89" t="s">
        <v>251</v>
      </c>
      <c r="L89" t="s">
        <v>124</v>
      </c>
      <c r="M89" t="s">
        <v>900</v>
      </c>
      <c r="N89" t="s">
        <v>916</v>
      </c>
      <c r="O89" t="s">
        <v>902</v>
      </c>
      <c r="P89" t="s">
        <v>917</v>
      </c>
      <c r="Q89" t="s">
        <v>904</v>
      </c>
      <c r="R89" t="s">
        <v>257</v>
      </c>
      <c r="S89" t="s">
        <v>251</v>
      </c>
      <c r="T89" t="s">
        <v>905</v>
      </c>
      <c r="U89" t="s">
        <v>906</v>
      </c>
      <c r="V89">
        <v>8017359965</v>
      </c>
      <c r="W89">
        <v>19900524</v>
      </c>
      <c r="X89" t="s">
        <v>139</v>
      </c>
      <c r="Y89" t="s">
        <v>139</v>
      </c>
      <c r="Z89" t="s">
        <v>139</v>
      </c>
      <c r="AA89" t="s">
        <v>260</v>
      </c>
      <c r="AG89" t="s">
        <v>119</v>
      </c>
      <c r="AI89" t="s">
        <v>907</v>
      </c>
      <c r="AJ89" s="63">
        <v>46038</v>
      </c>
      <c r="AL89" t="s">
        <v>127</v>
      </c>
      <c r="AV89" t="s">
        <v>75</v>
      </c>
      <c r="AX89" t="s">
        <v>918</v>
      </c>
    </row>
    <row r="90" spans="1:56">
      <c r="A90" t="s">
        <v>271</v>
      </c>
      <c r="B90">
        <v>100</v>
      </c>
      <c r="C90" t="s">
        <v>919</v>
      </c>
      <c r="D90" t="s">
        <v>920</v>
      </c>
      <c r="E90" t="s">
        <v>249</v>
      </c>
      <c r="G90" t="s">
        <v>250</v>
      </c>
      <c r="H90" t="s">
        <v>249</v>
      </c>
      <c r="K90" t="s">
        <v>251</v>
      </c>
      <c r="L90" t="s">
        <v>124</v>
      </c>
      <c r="M90" t="s">
        <v>921</v>
      </c>
      <c r="N90" t="s">
        <v>922</v>
      </c>
      <c r="O90" t="s">
        <v>923</v>
      </c>
      <c r="P90" t="s">
        <v>924</v>
      </c>
      <c r="Q90" t="s">
        <v>925</v>
      </c>
      <c r="R90" t="s">
        <v>257</v>
      </c>
      <c r="S90" t="s">
        <v>251</v>
      </c>
      <c r="T90" t="s">
        <v>926</v>
      </c>
      <c r="U90" t="s">
        <v>927</v>
      </c>
      <c r="V90">
        <v>9054143967</v>
      </c>
      <c r="W90">
        <v>19870422</v>
      </c>
      <c r="X90" t="s">
        <v>139</v>
      </c>
      <c r="Y90" t="s">
        <v>134</v>
      </c>
      <c r="Z90" t="s">
        <v>134</v>
      </c>
      <c r="AA90" t="s">
        <v>270</v>
      </c>
      <c r="AG90" t="s">
        <v>116</v>
      </c>
      <c r="AH90" t="s">
        <v>116</v>
      </c>
      <c r="AK90" t="s">
        <v>127</v>
      </c>
      <c r="AN90" t="s">
        <v>127</v>
      </c>
      <c r="AT90" t="s">
        <v>261</v>
      </c>
      <c r="AU90" t="s">
        <v>75</v>
      </c>
    </row>
    <row r="91" spans="1:56">
      <c r="A91" t="s">
        <v>271</v>
      </c>
      <c r="B91">
        <v>105</v>
      </c>
      <c r="C91" t="s">
        <v>928</v>
      </c>
      <c r="D91" t="s">
        <v>929</v>
      </c>
      <c r="E91" t="s">
        <v>249</v>
      </c>
      <c r="G91" t="s">
        <v>250</v>
      </c>
      <c r="H91" t="s">
        <v>249</v>
      </c>
      <c r="K91" t="s">
        <v>251</v>
      </c>
      <c r="L91" t="s">
        <v>124</v>
      </c>
      <c r="M91" t="s">
        <v>930</v>
      </c>
      <c r="N91" t="s">
        <v>931</v>
      </c>
      <c r="O91" t="s">
        <v>932</v>
      </c>
      <c r="P91" t="s">
        <v>933</v>
      </c>
      <c r="Q91" t="s">
        <v>934</v>
      </c>
      <c r="R91" t="s">
        <v>257</v>
      </c>
      <c r="S91" t="s">
        <v>935</v>
      </c>
      <c r="T91" t="s">
        <v>936</v>
      </c>
      <c r="U91" t="s">
        <v>937</v>
      </c>
      <c r="V91">
        <v>9055513624</v>
      </c>
      <c r="W91">
        <v>19861016</v>
      </c>
      <c r="X91" t="s">
        <v>139</v>
      </c>
      <c r="Y91" t="s">
        <v>134</v>
      </c>
      <c r="Z91" t="s">
        <v>134</v>
      </c>
      <c r="AA91" t="s">
        <v>260</v>
      </c>
      <c r="AG91" t="s">
        <v>116</v>
      </c>
      <c r="AK91" t="s">
        <v>127</v>
      </c>
      <c r="AT91" t="s">
        <v>261</v>
      </c>
      <c r="AU91" t="s">
        <v>75</v>
      </c>
    </row>
    <row r="92" spans="1:56">
      <c r="A92" t="s">
        <v>299</v>
      </c>
      <c r="B92">
        <v>109</v>
      </c>
      <c r="C92" t="s">
        <v>938</v>
      </c>
      <c r="D92" t="s">
        <v>939</v>
      </c>
      <c r="E92" t="s">
        <v>249</v>
      </c>
      <c r="G92" t="s">
        <v>250</v>
      </c>
      <c r="H92" t="s">
        <v>249</v>
      </c>
      <c r="K92" t="s">
        <v>251</v>
      </c>
      <c r="L92" t="s">
        <v>124</v>
      </c>
      <c r="M92" t="s">
        <v>930</v>
      </c>
      <c r="N92" t="s">
        <v>940</v>
      </c>
      <c r="O92" t="s">
        <v>932</v>
      </c>
      <c r="P92" t="s">
        <v>941</v>
      </c>
      <c r="Q92" t="s">
        <v>934</v>
      </c>
      <c r="R92" t="s">
        <v>257</v>
      </c>
      <c r="S92" t="s">
        <v>251</v>
      </c>
      <c r="T92" t="s">
        <v>942</v>
      </c>
      <c r="U92" t="s">
        <v>937</v>
      </c>
      <c r="V92">
        <v>8014523708</v>
      </c>
      <c r="W92">
        <v>19900907</v>
      </c>
      <c r="X92" t="s">
        <v>139</v>
      </c>
      <c r="Y92" t="s">
        <v>134</v>
      </c>
      <c r="Z92" t="s">
        <v>134</v>
      </c>
      <c r="AA92" t="s">
        <v>260</v>
      </c>
      <c r="AG92" t="s">
        <v>117</v>
      </c>
      <c r="AI92" t="s">
        <v>943</v>
      </c>
      <c r="AJ92" s="63">
        <v>31701</v>
      </c>
      <c r="AK92" t="s">
        <v>127</v>
      </c>
      <c r="AV92" t="s">
        <v>75</v>
      </c>
    </row>
    <row r="93" spans="1:56">
      <c r="A93" t="s">
        <v>299</v>
      </c>
      <c r="B93">
        <v>108</v>
      </c>
      <c r="C93" t="s">
        <v>944</v>
      </c>
      <c r="D93" t="s">
        <v>945</v>
      </c>
      <c r="E93" t="s">
        <v>249</v>
      </c>
      <c r="G93" t="s">
        <v>250</v>
      </c>
      <c r="H93" t="s">
        <v>249</v>
      </c>
      <c r="K93" t="s">
        <v>251</v>
      </c>
      <c r="L93" t="s">
        <v>124</v>
      </c>
      <c r="M93" t="s">
        <v>946</v>
      </c>
      <c r="N93" t="s">
        <v>947</v>
      </c>
      <c r="O93" t="s">
        <v>948</v>
      </c>
      <c r="P93" t="s">
        <v>949</v>
      </c>
      <c r="Q93" t="s">
        <v>950</v>
      </c>
      <c r="R93" t="s">
        <v>257</v>
      </c>
      <c r="S93" t="s">
        <v>251</v>
      </c>
      <c r="T93" t="s">
        <v>951</v>
      </c>
      <c r="V93">
        <v>9054108017</v>
      </c>
      <c r="W93">
        <v>19600624</v>
      </c>
      <c r="X93" t="s">
        <v>139</v>
      </c>
      <c r="Y93" t="s">
        <v>139</v>
      </c>
      <c r="Z93" t="s">
        <v>139</v>
      </c>
      <c r="AA93" t="s">
        <v>270</v>
      </c>
      <c r="AG93" t="s">
        <v>117</v>
      </c>
      <c r="AH93" t="s">
        <v>117</v>
      </c>
      <c r="AI93" t="s">
        <v>952</v>
      </c>
      <c r="AJ93" s="63">
        <v>32646</v>
      </c>
      <c r="AK93" t="s">
        <v>127</v>
      </c>
      <c r="AO93" t="s">
        <v>127</v>
      </c>
      <c r="AR93" t="s">
        <v>127</v>
      </c>
      <c r="AT93" t="s">
        <v>261</v>
      </c>
      <c r="AU93" t="s">
        <v>75</v>
      </c>
    </row>
    <row r="94" spans="1:56">
      <c r="A94" t="s">
        <v>299</v>
      </c>
      <c r="B94">
        <v>107</v>
      </c>
      <c r="C94" t="s">
        <v>953</v>
      </c>
      <c r="D94" t="s">
        <v>954</v>
      </c>
      <c r="E94" t="s">
        <v>249</v>
      </c>
      <c r="G94" t="s">
        <v>250</v>
      </c>
      <c r="H94" t="s">
        <v>249</v>
      </c>
      <c r="K94" t="s">
        <v>251</v>
      </c>
      <c r="L94" t="s">
        <v>124</v>
      </c>
      <c r="M94" t="s">
        <v>946</v>
      </c>
      <c r="N94" t="s">
        <v>955</v>
      </c>
      <c r="O94" t="s">
        <v>948</v>
      </c>
      <c r="P94" t="s">
        <v>956</v>
      </c>
      <c r="Q94" t="s">
        <v>950</v>
      </c>
      <c r="R94" t="s">
        <v>257</v>
      </c>
      <c r="S94" t="s">
        <v>251</v>
      </c>
      <c r="T94" t="s">
        <v>951</v>
      </c>
      <c r="V94">
        <v>9047070258</v>
      </c>
      <c r="W94">
        <v>19580312</v>
      </c>
      <c r="X94" t="s">
        <v>139</v>
      </c>
      <c r="Y94" t="s">
        <v>139</v>
      </c>
      <c r="Z94" t="s">
        <v>139</v>
      </c>
      <c r="AA94" t="s">
        <v>270</v>
      </c>
      <c r="AG94" t="s">
        <v>117</v>
      </c>
      <c r="AH94" t="s">
        <v>117</v>
      </c>
      <c r="AI94" t="s">
        <v>952</v>
      </c>
      <c r="AJ94" s="63">
        <v>32646</v>
      </c>
      <c r="AK94" t="s">
        <v>127</v>
      </c>
      <c r="AO94" t="s">
        <v>127</v>
      </c>
      <c r="AR94" t="s">
        <v>127</v>
      </c>
      <c r="AT94" t="s">
        <v>261</v>
      </c>
      <c r="AU94" t="s">
        <v>75</v>
      </c>
    </row>
    <row r="95" spans="1:56">
      <c r="A95" t="s">
        <v>299</v>
      </c>
      <c r="B95">
        <v>106</v>
      </c>
      <c r="C95" t="s">
        <v>957</v>
      </c>
      <c r="D95" t="s">
        <v>958</v>
      </c>
      <c r="E95" t="s">
        <v>249</v>
      </c>
      <c r="G95" t="s">
        <v>250</v>
      </c>
      <c r="H95" t="s">
        <v>249</v>
      </c>
      <c r="K95" t="s">
        <v>251</v>
      </c>
      <c r="L95" t="s">
        <v>124</v>
      </c>
      <c r="M95" t="s">
        <v>946</v>
      </c>
      <c r="N95" t="s">
        <v>959</v>
      </c>
      <c r="O95" t="s">
        <v>948</v>
      </c>
      <c r="P95" t="s">
        <v>960</v>
      </c>
      <c r="Q95" t="s">
        <v>950</v>
      </c>
      <c r="R95" t="s">
        <v>257</v>
      </c>
      <c r="S95" t="s">
        <v>251</v>
      </c>
      <c r="T95" t="s">
        <v>951</v>
      </c>
      <c r="V95">
        <v>9067944064</v>
      </c>
      <c r="W95">
        <v>19890518</v>
      </c>
      <c r="X95" t="s">
        <v>139</v>
      </c>
      <c r="Y95" t="s">
        <v>134</v>
      </c>
      <c r="Z95" t="s">
        <v>139</v>
      </c>
      <c r="AA95" t="s">
        <v>270</v>
      </c>
      <c r="AG95" t="s">
        <v>116</v>
      </c>
      <c r="AH95" t="s">
        <v>116</v>
      </c>
      <c r="AK95" t="s">
        <v>127</v>
      </c>
      <c r="AN95" t="s">
        <v>127</v>
      </c>
      <c r="AT95" t="s">
        <v>261</v>
      </c>
      <c r="AU95" t="s">
        <v>75</v>
      </c>
    </row>
    <row r="96" spans="1:56">
      <c r="A96" t="s">
        <v>299</v>
      </c>
      <c r="B96">
        <v>110</v>
      </c>
      <c r="C96" t="s">
        <v>961</v>
      </c>
      <c r="D96" t="s">
        <v>962</v>
      </c>
      <c r="E96" t="s">
        <v>249</v>
      </c>
      <c r="G96" t="s">
        <v>250</v>
      </c>
      <c r="H96" t="s">
        <v>249</v>
      </c>
      <c r="K96" t="s">
        <v>251</v>
      </c>
      <c r="L96" t="s">
        <v>124</v>
      </c>
      <c r="M96" t="s">
        <v>963</v>
      </c>
      <c r="N96" t="s">
        <v>964</v>
      </c>
      <c r="O96" t="s">
        <v>965</v>
      </c>
      <c r="P96" t="s">
        <v>966</v>
      </c>
      <c r="Q96" t="s">
        <v>967</v>
      </c>
      <c r="R96" t="s">
        <v>257</v>
      </c>
      <c r="S96" t="s">
        <v>251</v>
      </c>
      <c r="T96" t="s">
        <v>968</v>
      </c>
      <c r="U96" t="s">
        <v>969</v>
      </c>
      <c r="V96">
        <v>9055860681</v>
      </c>
      <c r="W96">
        <v>19931023</v>
      </c>
      <c r="X96" t="s">
        <v>134</v>
      </c>
      <c r="Y96" t="s">
        <v>139</v>
      </c>
      <c r="Z96" t="s">
        <v>139</v>
      </c>
      <c r="AB96" t="s">
        <v>270</v>
      </c>
      <c r="AG96" t="s">
        <v>116</v>
      </c>
      <c r="AH96" t="s">
        <v>116</v>
      </c>
      <c r="AK96" t="s">
        <v>127</v>
      </c>
      <c r="AN96" t="s">
        <v>127</v>
      </c>
      <c r="AV96" t="s">
        <v>75</v>
      </c>
    </row>
    <row r="97" spans="1:54">
      <c r="A97" t="s">
        <v>271</v>
      </c>
      <c r="B97">
        <v>111</v>
      </c>
      <c r="C97" t="s">
        <v>970</v>
      </c>
      <c r="D97" t="s">
        <v>971</v>
      </c>
      <c r="E97" t="s">
        <v>249</v>
      </c>
      <c r="G97" t="s">
        <v>250</v>
      </c>
      <c r="H97" t="s">
        <v>249</v>
      </c>
      <c r="K97" t="s">
        <v>251</v>
      </c>
      <c r="L97" t="s">
        <v>124</v>
      </c>
      <c r="M97" t="s">
        <v>972</v>
      </c>
      <c r="N97" t="s">
        <v>973</v>
      </c>
      <c r="O97" t="s">
        <v>974</v>
      </c>
      <c r="P97" t="s">
        <v>975</v>
      </c>
      <c r="Q97" t="s">
        <v>333</v>
      </c>
      <c r="R97" t="s">
        <v>257</v>
      </c>
      <c r="S97" t="s">
        <v>251</v>
      </c>
      <c r="T97" t="s">
        <v>976</v>
      </c>
      <c r="V97">
        <v>8065146072</v>
      </c>
      <c r="W97">
        <v>19950506</v>
      </c>
      <c r="X97" t="s">
        <v>139</v>
      </c>
      <c r="Y97" t="s">
        <v>134</v>
      </c>
      <c r="Z97" t="s">
        <v>134</v>
      </c>
      <c r="AA97" t="s">
        <v>260</v>
      </c>
      <c r="AG97" t="s">
        <v>119</v>
      </c>
      <c r="AI97" t="s">
        <v>977</v>
      </c>
      <c r="AJ97" s="63">
        <v>45826</v>
      </c>
      <c r="AL97" t="s">
        <v>127</v>
      </c>
      <c r="AV97" t="s">
        <v>75</v>
      </c>
      <c r="AX97" t="s">
        <v>978</v>
      </c>
    </row>
    <row r="98" spans="1:54">
      <c r="A98" t="s">
        <v>308</v>
      </c>
      <c r="B98">
        <v>120</v>
      </c>
      <c r="C98" t="s">
        <v>979</v>
      </c>
      <c r="D98" t="s">
        <v>980</v>
      </c>
      <c r="E98" t="s">
        <v>249</v>
      </c>
      <c r="G98" t="s">
        <v>250</v>
      </c>
      <c r="H98" t="s">
        <v>249</v>
      </c>
      <c r="K98" t="s">
        <v>251</v>
      </c>
      <c r="L98" t="s">
        <v>124</v>
      </c>
      <c r="M98" t="s">
        <v>981</v>
      </c>
      <c r="N98" t="s">
        <v>982</v>
      </c>
      <c r="O98" t="s">
        <v>983</v>
      </c>
      <c r="P98" t="s">
        <v>984</v>
      </c>
      <c r="Q98" t="s">
        <v>985</v>
      </c>
      <c r="R98" t="s">
        <v>257</v>
      </c>
      <c r="S98" t="s">
        <v>251</v>
      </c>
      <c r="T98" t="s">
        <v>986</v>
      </c>
      <c r="V98">
        <v>9070061439</v>
      </c>
      <c r="W98">
        <v>19790128</v>
      </c>
      <c r="X98" t="s">
        <v>139</v>
      </c>
      <c r="Y98" t="s">
        <v>134</v>
      </c>
      <c r="Z98" t="s">
        <v>134</v>
      </c>
      <c r="AA98" t="s">
        <v>260</v>
      </c>
      <c r="AG98" t="s">
        <v>119</v>
      </c>
      <c r="AI98" t="s">
        <v>987</v>
      </c>
      <c r="AJ98" s="63">
        <v>46007</v>
      </c>
      <c r="AL98" t="s">
        <v>127</v>
      </c>
      <c r="AT98" t="s">
        <v>261</v>
      </c>
      <c r="AU98" t="s">
        <v>75</v>
      </c>
      <c r="AX98" t="s">
        <v>988</v>
      </c>
    </row>
    <row r="99" spans="1:54">
      <c r="A99" t="s">
        <v>299</v>
      </c>
      <c r="B99">
        <v>119</v>
      </c>
      <c r="C99" t="s">
        <v>989</v>
      </c>
      <c r="D99" t="s">
        <v>990</v>
      </c>
      <c r="E99" t="s">
        <v>249</v>
      </c>
      <c r="G99" t="s">
        <v>250</v>
      </c>
      <c r="H99" t="s">
        <v>249</v>
      </c>
      <c r="K99" t="s">
        <v>251</v>
      </c>
      <c r="L99" t="s">
        <v>124</v>
      </c>
      <c r="M99" t="s">
        <v>991</v>
      </c>
      <c r="N99" t="s">
        <v>992</v>
      </c>
      <c r="O99" t="s">
        <v>993</v>
      </c>
      <c r="P99" t="s">
        <v>966</v>
      </c>
      <c r="Q99" t="s">
        <v>994</v>
      </c>
      <c r="R99" t="s">
        <v>257</v>
      </c>
      <c r="S99" t="s">
        <v>251</v>
      </c>
      <c r="T99" t="s">
        <v>995</v>
      </c>
      <c r="V99">
        <v>9058053697</v>
      </c>
      <c r="W99">
        <v>19870424</v>
      </c>
      <c r="X99" t="s">
        <v>139</v>
      </c>
      <c r="Y99" t="s">
        <v>139</v>
      </c>
      <c r="Z99" t="s">
        <v>139</v>
      </c>
      <c r="AA99" t="s">
        <v>270</v>
      </c>
      <c r="AG99" t="s">
        <v>116</v>
      </c>
      <c r="AH99" t="s">
        <v>116</v>
      </c>
      <c r="AK99" t="s">
        <v>127</v>
      </c>
      <c r="AN99" t="s">
        <v>127</v>
      </c>
      <c r="AT99" t="s">
        <v>261</v>
      </c>
      <c r="AU99" t="s">
        <v>75</v>
      </c>
    </row>
    <row r="100" spans="1:54">
      <c r="A100" t="s">
        <v>299</v>
      </c>
      <c r="B100">
        <v>118</v>
      </c>
      <c r="C100" t="s">
        <v>996</v>
      </c>
      <c r="D100" t="s">
        <v>997</v>
      </c>
      <c r="E100" t="s">
        <v>249</v>
      </c>
      <c r="G100" t="s">
        <v>250</v>
      </c>
      <c r="H100" t="s">
        <v>249</v>
      </c>
      <c r="K100" t="s">
        <v>251</v>
      </c>
      <c r="L100" t="s">
        <v>124</v>
      </c>
      <c r="M100" t="s">
        <v>287</v>
      </c>
      <c r="N100" t="s">
        <v>998</v>
      </c>
      <c r="O100" t="s">
        <v>289</v>
      </c>
      <c r="P100" t="s">
        <v>999</v>
      </c>
      <c r="Q100" t="s">
        <v>460</v>
      </c>
      <c r="R100" t="s">
        <v>257</v>
      </c>
      <c r="S100" t="s">
        <v>251</v>
      </c>
      <c r="T100" t="s">
        <v>1000</v>
      </c>
      <c r="V100">
        <v>8048145305</v>
      </c>
      <c r="W100">
        <v>19900228</v>
      </c>
      <c r="X100" t="s">
        <v>134</v>
      </c>
      <c r="Y100" t="s">
        <v>134</v>
      </c>
      <c r="Z100" t="s">
        <v>139</v>
      </c>
      <c r="AF100" t="s">
        <v>752</v>
      </c>
      <c r="AH100" t="s">
        <v>116</v>
      </c>
      <c r="AN100" t="s">
        <v>127</v>
      </c>
      <c r="AT100" t="s">
        <v>261</v>
      </c>
      <c r="AU100" t="s">
        <v>75</v>
      </c>
    </row>
    <row r="101" spans="1:54">
      <c r="A101" t="s">
        <v>299</v>
      </c>
      <c r="B101">
        <v>117</v>
      </c>
      <c r="C101" t="s">
        <v>1001</v>
      </c>
      <c r="D101" t="s">
        <v>1002</v>
      </c>
      <c r="E101" t="s">
        <v>249</v>
      </c>
      <c r="G101" t="s">
        <v>250</v>
      </c>
      <c r="H101" t="s">
        <v>249</v>
      </c>
      <c r="K101" t="s">
        <v>251</v>
      </c>
      <c r="L101" t="s">
        <v>124</v>
      </c>
      <c r="M101" t="s">
        <v>1003</v>
      </c>
      <c r="N101" t="s">
        <v>1004</v>
      </c>
      <c r="O101" t="s">
        <v>1005</v>
      </c>
      <c r="P101" t="s">
        <v>453</v>
      </c>
      <c r="Q101" t="s">
        <v>1006</v>
      </c>
      <c r="R101" t="s">
        <v>257</v>
      </c>
      <c r="S101" t="s">
        <v>251</v>
      </c>
      <c r="T101" t="s">
        <v>1007</v>
      </c>
      <c r="V101">
        <v>8020240669</v>
      </c>
      <c r="W101">
        <v>19960323</v>
      </c>
      <c r="X101" t="s">
        <v>134</v>
      </c>
      <c r="Y101" t="s">
        <v>139</v>
      </c>
      <c r="Z101" t="s">
        <v>139</v>
      </c>
      <c r="AB101" t="s">
        <v>270</v>
      </c>
      <c r="AG101" t="s">
        <v>116</v>
      </c>
      <c r="AH101" t="s">
        <v>116</v>
      </c>
      <c r="AK101" t="s">
        <v>127</v>
      </c>
      <c r="AN101" t="s">
        <v>127</v>
      </c>
      <c r="AV101" t="s">
        <v>75</v>
      </c>
    </row>
    <row r="102" spans="1:54">
      <c r="A102" t="s">
        <v>299</v>
      </c>
      <c r="B102">
        <v>116</v>
      </c>
      <c r="C102" t="s">
        <v>1008</v>
      </c>
      <c r="D102" t="s">
        <v>1009</v>
      </c>
      <c r="E102" t="s">
        <v>249</v>
      </c>
      <c r="G102" t="s">
        <v>250</v>
      </c>
      <c r="H102" t="s">
        <v>249</v>
      </c>
      <c r="K102" t="s">
        <v>251</v>
      </c>
      <c r="L102" t="s">
        <v>124</v>
      </c>
      <c r="M102" t="s">
        <v>271</v>
      </c>
      <c r="N102" t="s">
        <v>1010</v>
      </c>
      <c r="O102" t="s">
        <v>1011</v>
      </c>
      <c r="P102" t="s">
        <v>1012</v>
      </c>
      <c r="Q102" t="s">
        <v>630</v>
      </c>
      <c r="R102" t="s">
        <v>257</v>
      </c>
      <c r="S102" t="s">
        <v>251</v>
      </c>
      <c r="T102" t="s">
        <v>1013</v>
      </c>
      <c r="U102" t="s">
        <v>1014</v>
      </c>
      <c r="V102">
        <v>8088158082</v>
      </c>
      <c r="W102">
        <v>19850918</v>
      </c>
      <c r="X102" t="s">
        <v>139</v>
      </c>
      <c r="Y102" t="s">
        <v>134</v>
      </c>
      <c r="Z102" t="s">
        <v>139</v>
      </c>
      <c r="AA102" t="s">
        <v>270</v>
      </c>
      <c r="AG102" t="s">
        <v>116</v>
      </c>
      <c r="AH102" t="s">
        <v>116</v>
      </c>
      <c r="AK102" t="s">
        <v>127</v>
      </c>
      <c r="AN102" t="s">
        <v>127</v>
      </c>
      <c r="AT102" t="s">
        <v>261</v>
      </c>
      <c r="AU102" t="s">
        <v>75</v>
      </c>
    </row>
    <row r="103" spans="1:54">
      <c r="A103" t="s">
        <v>299</v>
      </c>
      <c r="B103">
        <v>115</v>
      </c>
      <c r="C103" t="s">
        <v>1015</v>
      </c>
      <c r="D103" t="s">
        <v>1016</v>
      </c>
      <c r="E103" t="s">
        <v>249</v>
      </c>
      <c r="G103" t="s">
        <v>250</v>
      </c>
      <c r="H103" t="s">
        <v>249</v>
      </c>
      <c r="K103" t="s">
        <v>251</v>
      </c>
      <c r="L103" t="s">
        <v>124</v>
      </c>
      <c r="M103" t="s">
        <v>271</v>
      </c>
      <c r="N103" t="s">
        <v>756</v>
      </c>
      <c r="O103" t="s">
        <v>1011</v>
      </c>
      <c r="P103" t="s">
        <v>1017</v>
      </c>
      <c r="Q103" t="s">
        <v>630</v>
      </c>
      <c r="R103" t="s">
        <v>257</v>
      </c>
      <c r="S103" t="s">
        <v>251</v>
      </c>
      <c r="T103" t="s">
        <v>1013</v>
      </c>
      <c r="U103" t="s">
        <v>1014</v>
      </c>
      <c r="V103">
        <v>9061359626</v>
      </c>
      <c r="W103">
        <v>19860809</v>
      </c>
      <c r="X103" t="s">
        <v>139</v>
      </c>
      <c r="Y103" t="s">
        <v>134</v>
      </c>
      <c r="Z103" t="s">
        <v>139</v>
      </c>
      <c r="AA103" t="s">
        <v>270</v>
      </c>
      <c r="AG103" t="s">
        <v>117</v>
      </c>
      <c r="AH103" t="s">
        <v>117</v>
      </c>
      <c r="AI103" t="s">
        <v>1018</v>
      </c>
      <c r="AJ103" s="63">
        <v>31308</v>
      </c>
      <c r="AK103" t="s">
        <v>127</v>
      </c>
      <c r="AO103" t="s">
        <v>127</v>
      </c>
      <c r="AR103" t="s">
        <v>127</v>
      </c>
      <c r="AT103" t="s">
        <v>261</v>
      </c>
      <c r="AU103" t="s">
        <v>75</v>
      </c>
    </row>
    <row r="104" spans="1:54">
      <c r="A104" t="s">
        <v>299</v>
      </c>
      <c r="B104">
        <v>114</v>
      </c>
      <c r="C104" t="s">
        <v>1019</v>
      </c>
      <c r="D104" t="s">
        <v>1020</v>
      </c>
      <c r="E104" t="s">
        <v>249</v>
      </c>
      <c r="G104" t="s">
        <v>250</v>
      </c>
      <c r="H104" t="s">
        <v>249</v>
      </c>
      <c r="K104" t="s">
        <v>251</v>
      </c>
      <c r="L104" t="s">
        <v>124</v>
      </c>
      <c r="M104" t="s">
        <v>1021</v>
      </c>
      <c r="N104" t="s">
        <v>1022</v>
      </c>
      <c r="O104" t="s">
        <v>1023</v>
      </c>
      <c r="P104" t="s">
        <v>730</v>
      </c>
      <c r="Q104" t="s">
        <v>704</v>
      </c>
      <c r="R104" t="s">
        <v>257</v>
      </c>
      <c r="S104" t="s">
        <v>251</v>
      </c>
      <c r="T104" t="s">
        <v>1024</v>
      </c>
      <c r="V104">
        <v>9052301257</v>
      </c>
      <c r="W104">
        <v>19820430</v>
      </c>
      <c r="X104" t="s">
        <v>139</v>
      </c>
      <c r="Y104" t="s">
        <v>139</v>
      </c>
      <c r="Z104" t="s">
        <v>139</v>
      </c>
      <c r="AA104" t="s">
        <v>270</v>
      </c>
      <c r="AG104" t="s">
        <v>117</v>
      </c>
      <c r="AH104" t="s">
        <v>117</v>
      </c>
      <c r="AI104" t="s">
        <v>1025</v>
      </c>
      <c r="AJ104" s="63">
        <v>29567</v>
      </c>
      <c r="AK104" t="s">
        <v>127</v>
      </c>
      <c r="AO104" t="s">
        <v>127</v>
      </c>
      <c r="AR104" t="s">
        <v>127</v>
      </c>
      <c r="AT104" t="s">
        <v>261</v>
      </c>
      <c r="AU104" t="s">
        <v>75</v>
      </c>
    </row>
    <row r="105" spans="1:54">
      <c r="A105" t="s">
        <v>299</v>
      </c>
      <c r="B105">
        <v>113</v>
      </c>
      <c r="C105" t="s">
        <v>1026</v>
      </c>
      <c r="D105" t="s">
        <v>1027</v>
      </c>
      <c r="E105" t="s">
        <v>249</v>
      </c>
      <c r="G105" t="s">
        <v>250</v>
      </c>
      <c r="H105" t="s">
        <v>249</v>
      </c>
      <c r="K105" t="s">
        <v>251</v>
      </c>
      <c r="L105" t="s">
        <v>124</v>
      </c>
      <c r="M105" t="s">
        <v>1021</v>
      </c>
      <c r="N105" t="s">
        <v>1028</v>
      </c>
      <c r="O105" t="s">
        <v>1023</v>
      </c>
      <c r="P105" t="s">
        <v>1029</v>
      </c>
      <c r="Q105" t="s">
        <v>704</v>
      </c>
      <c r="R105" t="s">
        <v>257</v>
      </c>
      <c r="S105" t="s">
        <v>251</v>
      </c>
      <c r="T105" t="s">
        <v>1024</v>
      </c>
      <c r="V105">
        <v>9077124383</v>
      </c>
      <c r="W105">
        <v>19801212</v>
      </c>
      <c r="X105" t="s">
        <v>139</v>
      </c>
      <c r="Y105" t="s">
        <v>139</v>
      </c>
      <c r="Z105" t="s">
        <v>139</v>
      </c>
      <c r="AA105" t="s">
        <v>270</v>
      </c>
      <c r="AG105" t="s">
        <v>116</v>
      </c>
      <c r="AH105" t="s">
        <v>116</v>
      </c>
      <c r="AK105" t="s">
        <v>127</v>
      </c>
      <c r="AN105" t="s">
        <v>127</v>
      </c>
      <c r="AT105" t="s">
        <v>261</v>
      </c>
      <c r="AU105" t="s">
        <v>75</v>
      </c>
    </row>
    <row r="106" spans="1:54">
      <c r="A106" t="s">
        <v>299</v>
      </c>
      <c r="B106">
        <v>112</v>
      </c>
      <c r="C106" t="s">
        <v>1030</v>
      </c>
      <c r="D106" t="s">
        <v>1031</v>
      </c>
      <c r="E106" t="s">
        <v>249</v>
      </c>
      <c r="G106" t="s">
        <v>250</v>
      </c>
      <c r="H106" t="s">
        <v>249</v>
      </c>
      <c r="K106" t="s">
        <v>251</v>
      </c>
      <c r="L106" t="s">
        <v>124</v>
      </c>
      <c r="M106" t="s">
        <v>1032</v>
      </c>
      <c r="N106" t="s">
        <v>1033</v>
      </c>
      <c r="O106" t="s">
        <v>1034</v>
      </c>
      <c r="P106" t="s">
        <v>1035</v>
      </c>
      <c r="Q106" t="s">
        <v>495</v>
      </c>
      <c r="R106" t="s">
        <v>257</v>
      </c>
      <c r="S106" t="s">
        <v>251</v>
      </c>
      <c r="T106" t="s">
        <v>1036</v>
      </c>
      <c r="V106">
        <v>9054436941</v>
      </c>
      <c r="W106">
        <v>19871127</v>
      </c>
      <c r="X106" t="s">
        <v>139</v>
      </c>
      <c r="Y106" t="s">
        <v>134</v>
      </c>
      <c r="Z106" t="s">
        <v>134</v>
      </c>
      <c r="AA106" t="s">
        <v>270</v>
      </c>
      <c r="AG106" t="s">
        <v>118</v>
      </c>
      <c r="AH106" t="s">
        <v>118</v>
      </c>
      <c r="AI106" t="s">
        <v>1037</v>
      </c>
      <c r="AJ106" s="63">
        <v>34057</v>
      </c>
      <c r="AL106" t="s">
        <v>127</v>
      </c>
      <c r="AQ106" t="s">
        <v>282</v>
      </c>
      <c r="AR106" t="s">
        <v>127</v>
      </c>
      <c r="AT106" t="s">
        <v>261</v>
      </c>
      <c r="AU106" t="s">
        <v>75</v>
      </c>
      <c r="AX106" t="s">
        <v>1038</v>
      </c>
      <c r="BB106" t="s">
        <v>1039</v>
      </c>
    </row>
    <row r="107" spans="1:54">
      <c r="A107" t="s">
        <v>299</v>
      </c>
      <c r="B107">
        <v>121</v>
      </c>
      <c r="C107" t="s">
        <v>1040</v>
      </c>
      <c r="D107" t="s">
        <v>1041</v>
      </c>
      <c r="E107" t="s">
        <v>249</v>
      </c>
      <c r="G107" t="s">
        <v>250</v>
      </c>
      <c r="H107" t="s">
        <v>249</v>
      </c>
      <c r="K107" t="s">
        <v>251</v>
      </c>
      <c r="L107" t="s">
        <v>124</v>
      </c>
      <c r="M107" t="s">
        <v>1042</v>
      </c>
      <c r="N107" t="s">
        <v>1043</v>
      </c>
      <c r="O107" t="s">
        <v>1044</v>
      </c>
      <c r="P107" t="s">
        <v>1045</v>
      </c>
      <c r="Q107" t="s">
        <v>704</v>
      </c>
      <c r="R107" t="s">
        <v>257</v>
      </c>
      <c r="S107" t="s">
        <v>251</v>
      </c>
      <c r="T107" t="s">
        <v>1046</v>
      </c>
      <c r="V107">
        <v>9092465595</v>
      </c>
      <c r="W107">
        <v>19650912</v>
      </c>
      <c r="X107" t="s">
        <v>139</v>
      </c>
      <c r="Y107" t="s">
        <v>139</v>
      </c>
      <c r="Z107" t="s">
        <v>139</v>
      </c>
      <c r="AA107" t="s">
        <v>270</v>
      </c>
      <c r="AG107" t="s">
        <v>117</v>
      </c>
      <c r="AH107" t="s">
        <v>117</v>
      </c>
      <c r="AI107" t="s">
        <v>1047</v>
      </c>
      <c r="AJ107" s="63">
        <v>45991</v>
      </c>
      <c r="AK107" t="s">
        <v>127</v>
      </c>
      <c r="AO107" t="s">
        <v>127</v>
      </c>
      <c r="AR107" t="s">
        <v>127</v>
      </c>
      <c r="AT107" t="s">
        <v>261</v>
      </c>
      <c r="AU107" t="s">
        <v>75</v>
      </c>
    </row>
    <row r="108" spans="1:54">
      <c r="A108" t="s">
        <v>299</v>
      </c>
      <c r="B108">
        <v>122</v>
      </c>
      <c r="C108" t="s">
        <v>1048</v>
      </c>
      <c r="D108" t="s">
        <v>1049</v>
      </c>
      <c r="E108" t="s">
        <v>249</v>
      </c>
      <c r="G108" t="s">
        <v>250</v>
      </c>
      <c r="H108" t="s">
        <v>249</v>
      </c>
      <c r="K108" t="s">
        <v>251</v>
      </c>
      <c r="L108" t="s">
        <v>124</v>
      </c>
      <c r="M108" t="s">
        <v>1042</v>
      </c>
      <c r="N108" t="s">
        <v>1050</v>
      </c>
      <c r="O108" t="s">
        <v>1044</v>
      </c>
      <c r="P108" t="s">
        <v>1051</v>
      </c>
      <c r="Q108" t="s">
        <v>704</v>
      </c>
      <c r="R108" t="s">
        <v>257</v>
      </c>
      <c r="S108" t="s">
        <v>251</v>
      </c>
      <c r="T108" t="s">
        <v>1046</v>
      </c>
      <c r="V108">
        <v>9092465597</v>
      </c>
      <c r="W108">
        <v>19671026</v>
      </c>
      <c r="X108" t="s">
        <v>139</v>
      </c>
      <c r="Y108" t="s">
        <v>139</v>
      </c>
      <c r="Z108" t="s">
        <v>139</v>
      </c>
      <c r="AA108" t="s">
        <v>270</v>
      </c>
      <c r="AG108" t="s">
        <v>117</v>
      </c>
      <c r="AH108" t="s">
        <v>117</v>
      </c>
      <c r="AI108" t="s">
        <v>1047</v>
      </c>
      <c r="AJ108" s="63">
        <v>45991</v>
      </c>
      <c r="AK108" t="s">
        <v>127</v>
      </c>
      <c r="AO108" t="s">
        <v>127</v>
      </c>
      <c r="AR108" t="s">
        <v>127</v>
      </c>
      <c r="AT108" t="s">
        <v>261</v>
      </c>
      <c r="AU108" t="s">
        <v>75</v>
      </c>
    </row>
    <row r="109" spans="1:54">
      <c r="A109" t="s">
        <v>299</v>
      </c>
      <c r="B109">
        <v>125</v>
      </c>
      <c r="C109" t="s">
        <v>1052</v>
      </c>
      <c r="D109" t="s">
        <v>1053</v>
      </c>
      <c r="E109" t="s">
        <v>249</v>
      </c>
      <c r="G109" t="s">
        <v>250</v>
      </c>
      <c r="H109" t="s">
        <v>249</v>
      </c>
      <c r="K109" t="s">
        <v>251</v>
      </c>
      <c r="L109" t="s">
        <v>124</v>
      </c>
      <c r="M109" t="s">
        <v>441</v>
      </c>
      <c r="N109" t="s">
        <v>1054</v>
      </c>
      <c r="O109" t="s">
        <v>443</v>
      </c>
      <c r="P109" t="s">
        <v>1055</v>
      </c>
      <c r="Q109" t="s">
        <v>1056</v>
      </c>
      <c r="R109" t="s">
        <v>257</v>
      </c>
      <c r="S109" t="s">
        <v>251</v>
      </c>
      <c r="T109" t="s">
        <v>1057</v>
      </c>
      <c r="U109" t="s">
        <v>1058</v>
      </c>
      <c r="V109">
        <v>8071465800</v>
      </c>
      <c r="W109">
        <v>19820115</v>
      </c>
      <c r="X109" t="s">
        <v>139</v>
      </c>
      <c r="Y109" t="s">
        <v>134</v>
      </c>
      <c r="Z109" t="s">
        <v>134</v>
      </c>
      <c r="AA109" t="s">
        <v>270</v>
      </c>
      <c r="AG109" t="s">
        <v>116</v>
      </c>
      <c r="AH109" t="s">
        <v>116</v>
      </c>
      <c r="AK109" t="s">
        <v>127</v>
      </c>
      <c r="AN109" t="s">
        <v>127</v>
      </c>
      <c r="AT109" t="s">
        <v>261</v>
      </c>
      <c r="AU109" t="s">
        <v>75</v>
      </c>
    </row>
    <row r="110" spans="1:54">
      <c r="A110" t="s">
        <v>299</v>
      </c>
      <c r="B110">
        <v>124</v>
      </c>
      <c r="C110" t="s">
        <v>1059</v>
      </c>
      <c r="D110" t="s">
        <v>1060</v>
      </c>
      <c r="E110" t="s">
        <v>249</v>
      </c>
      <c r="G110" t="s">
        <v>250</v>
      </c>
      <c r="H110" t="s">
        <v>249</v>
      </c>
      <c r="K110" t="s">
        <v>251</v>
      </c>
      <c r="L110" t="s">
        <v>124</v>
      </c>
      <c r="M110" t="s">
        <v>441</v>
      </c>
      <c r="N110" t="s">
        <v>1061</v>
      </c>
      <c r="O110" t="s">
        <v>443</v>
      </c>
      <c r="P110" t="s">
        <v>1062</v>
      </c>
      <c r="Q110" t="s">
        <v>1056</v>
      </c>
      <c r="R110" t="s">
        <v>257</v>
      </c>
      <c r="S110" t="s">
        <v>251</v>
      </c>
      <c r="T110" t="s">
        <v>1063</v>
      </c>
      <c r="U110" t="s">
        <v>1064</v>
      </c>
      <c r="V110">
        <v>9084958522</v>
      </c>
      <c r="W110">
        <v>19790826</v>
      </c>
      <c r="X110" t="s">
        <v>139</v>
      </c>
      <c r="Y110" t="s">
        <v>134</v>
      </c>
      <c r="Z110" t="s">
        <v>134</v>
      </c>
      <c r="AA110" t="s">
        <v>270</v>
      </c>
      <c r="AG110" t="s">
        <v>117</v>
      </c>
      <c r="AH110" t="s">
        <v>117</v>
      </c>
      <c r="AI110" t="s">
        <v>1065</v>
      </c>
      <c r="AJ110" s="63">
        <v>29966</v>
      </c>
      <c r="AK110" t="s">
        <v>127</v>
      </c>
      <c r="AO110" t="s">
        <v>127</v>
      </c>
      <c r="AR110" t="s">
        <v>127</v>
      </c>
      <c r="AT110" t="s">
        <v>261</v>
      </c>
      <c r="AU110" t="s">
        <v>75</v>
      </c>
    </row>
    <row r="111" spans="1:54">
      <c r="A111" t="s">
        <v>299</v>
      </c>
      <c r="B111">
        <v>123</v>
      </c>
      <c r="C111" t="s">
        <v>1066</v>
      </c>
      <c r="D111" t="s">
        <v>1067</v>
      </c>
      <c r="E111" t="s">
        <v>249</v>
      </c>
      <c r="G111" t="s">
        <v>250</v>
      </c>
      <c r="H111" t="s">
        <v>249</v>
      </c>
      <c r="K111" t="s">
        <v>251</v>
      </c>
      <c r="L111" t="s">
        <v>124</v>
      </c>
      <c r="M111" t="s">
        <v>1068</v>
      </c>
      <c r="N111" t="s">
        <v>1069</v>
      </c>
      <c r="O111" t="s">
        <v>1070</v>
      </c>
      <c r="P111" t="s">
        <v>1071</v>
      </c>
      <c r="Q111" t="s">
        <v>1072</v>
      </c>
      <c r="R111" t="s">
        <v>257</v>
      </c>
      <c r="S111" t="s">
        <v>251</v>
      </c>
      <c r="T111" t="s">
        <v>1073</v>
      </c>
      <c r="V111">
        <v>8020342970</v>
      </c>
      <c r="W111">
        <v>19861118</v>
      </c>
      <c r="X111" t="s">
        <v>139</v>
      </c>
      <c r="Y111" t="s">
        <v>139</v>
      </c>
      <c r="Z111" t="s">
        <v>139</v>
      </c>
      <c r="AA111" t="s">
        <v>270</v>
      </c>
      <c r="AG111" t="s">
        <v>116</v>
      </c>
      <c r="AH111" t="s">
        <v>116</v>
      </c>
      <c r="AK111" t="s">
        <v>127</v>
      </c>
      <c r="AN111" t="s">
        <v>335</v>
      </c>
      <c r="AT111" t="s">
        <v>261</v>
      </c>
      <c r="AU111" t="s">
        <v>75</v>
      </c>
    </row>
    <row r="112" spans="1:54">
      <c r="A112" t="s">
        <v>299</v>
      </c>
      <c r="B112">
        <v>126</v>
      </c>
      <c r="C112" t="s">
        <v>1074</v>
      </c>
      <c r="D112" t="s">
        <v>1075</v>
      </c>
      <c r="E112" t="s">
        <v>249</v>
      </c>
      <c r="G112" t="s">
        <v>250</v>
      </c>
      <c r="H112" t="s">
        <v>249</v>
      </c>
      <c r="K112" t="s">
        <v>251</v>
      </c>
      <c r="L112" t="s">
        <v>124</v>
      </c>
      <c r="M112" t="s">
        <v>287</v>
      </c>
      <c r="N112" t="s">
        <v>1076</v>
      </c>
      <c r="O112" t="s">
        <v>289</v>
      </c>
      <c r="P112" t="s">
        <v>1077</v>
      </c>
      <c r="Q112" t="s">
        <v>1078</v>
      </c>
      <c r="R112" t="s">
        <v>257</v>
      </c>
      <c r="S112" t="s">
        <v>1079</v>
      </c>
      <c r="T112" s="88">
        <v>46076</v>
      </c>
      <c r="V112">
        <v>9040987046</v>
      </c>
      <c r="W112">
        <v>19940117</v>
      </c>
      <c r="X112" t="s">
        <v>139</v>
      </c>
      <c r="Y112" t="s">
        <v>134</v>
      </c>
      <c r="Z112" t="s">
        <v>139</v>
      </c>
      <c r="AA112" t="s">
        <v>270</v>
      </c>
      <c r="AG112" t="s">
        <v>117</v>
      </c>
      <c r="AH112" t="s">
        <v>117</v>
      </c>
      <c r="AI112" t="s">
        <v>1080</v>
      </c>
      <c r="AJ112" s="63">
        <v>32932</v>
      </c>
      <c r="AK112" t="s">
        <v>127</v>
      </c>
      <c r="AO112" t="s">
        <v>335</v>
      </c>
      <c r="AP112" t="s">
        <v>282</v>
      </c>
      <c r="AR112" t="s">
        <v>127</v>
      </c>
      <c r="AV112" t="s">
        <v>75</v>
      </c>
    </row>
    <row r="113" spans="1:47">
      <c r="A113" t="s">
        <v>299</v>
      </c>
      <c r="B113">
        <v>127</v>
      </c>
      <c r="C113" t="s">
        <v>1081</v>
      </c>
      <c r="D113" t="s">
        <v>1082</v>
      </c>
      <c r="E113" t="s">
        <v>249</v>
      </c>
      <c r="G113" t="s">
        <v>250</v>
      </c>
      <c r="H113" t="s">
        <v>249</v>
      </c>
      <c r="K113" t="s">
        <v>251</v>
      </c>
      <c r="L113" t="s">
        <v>124</v>
      </c>
      <c r="M113" t="s">
        <v>1083</v>
      </c>
      <c r="N113" t="s">
        <v>1084</v>
      </c>
      <c r="O113" t="s">
        <v>1085</v>
      </c>
      <c r="P113" t="s">
        <v>1086</v>
      </c>
      <c r="Q113" t="s">
        <v>485</v>
      </c>
      <c r="R113" t="s">
        <v>257</v>
      </c>
      <c r="S113" t="s">
        <v>251</v>
      </c>
      <c r="T113" t="s">
        <v>1087</v>
      </c>
      <c r="V113">
        <v>8066263549</v>
      </c>
      <c r="W113">
        <v>19891103</v>
      </c>
      <c r="X113" t="s">
        <v>139</v>
      </c>
      <c r="Y113" t="s">
        <v>134</v>
      </c>
      <c r="Z113" t="s">
        <v>134</v>
      </c>
      <c r="AA113" t="s">
        <v>270</v>
      </c>
      <c r="AG113" t="s">
        <v>116</v>
      </c>
      <c r="AH113" t="s">
        <v>116</v>
      </c>
      <c r="AK113" t="s">
        <v>127</v>
      </c>
      <c r="AN113" t="s">
        <v>127</v>
      </c>
      <c r="AT113" t="s">
        <v>261</v>
      </c>
      <c r="AU113" t="s">
        <v>75</v>
      </c>
    </row>
  </sheetData>
  <autoFilter ref="A1:BD57" xr:uid="{C43DD177-AD11-4DB8-95CD-8A64F813D5B8}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8BD5B-DAB5-4FB5-9441-D97610D6DE93}">
  <dimension ref="A1:Q20"/>
  <sheetViews>
    <sheetView workbookViewId="0">
      <selection activeCell="F15" sqref="F15"/>
    </sheetView>
  </sheetViews>
  <sheetFormatPr defaultRowHeight="15.75"/>
  <cols>
    <col min="1" max="1" width="13.75" style="72" customWidth="1"/>
    <col min="2" max="2" width="7.625" style="72" customWidth="1"/>
    <col min="3" max="3" width="9" style="72"/>
    <col min="4" max="4" width="7.625" style="72" customWidth="1"/>
    <col min="5" max="5" width="23.375" style="72" customWidth="1"/>
    <col min="6" max="6" width="9" style="72"/>
    <col min="7" max="7" width="5.875" style="72" customWidth="1"/>
    <col min="8" max="8" width="25.875" style="72" customWidth="1"/>
    <col min="9" max="9" width="13.875" style="72" bestFit="1" customWidth="1"/>
    <col min="10" max="10" width="3.875" style="72" bestFit="1" customWidth="1"/>
    <col min="11" max="13" width="0" style="72" hidden="1" customWidth="1"/>
    <col min="14" max="14" width="23.625" style="72" bestFit="1" customWidth="1"/>
    <col min="15" max="15" width="9" style="72"/>
    <col min="16" max="16" width="63.75" style="72" bestFit="1" customWidth="1"/>
    <col min="17" max="17" width="47.25" style="72" bestFit="1" customWidth="1"/>
    <col min="18" max="16384" width="9" style="72"/>
  </cols>
  <sheetData>
    <row r="1" spans="1:17">
      <c r="B1" s="72" t="s">
        <v>1088</v>
      </c>
      <c r="M1" t="s">
        <v>1089</v>
      </c>
    </row>
    <row r="2" spans="1:17">
      <c r="B2" s="75"/>
      <c r="C2" s="77" t="s">
        <v>146</v>
      </c>
      <c r="D2" s="77" t="s">
        <v>1090</v>
      </c>
      <c r="E2" s="77" t="s">
        <v>1091</v>
      </c>
      <c r="F2" s="78" t="s">
        <v>153</v>
      </c>
      <c r="G2" s="78" t="s">
        <v>1090</v>
      </c>
      <c r="H2" s="78" t="s">
        <v>1091</v>
      </c>
      <c r="N2" s="74"/>
      <c r="O2" s="72" t="s">
        <v>127</v>
      </c>
    </row>
    <row r="3" spans="1:17">
      <c r="A3" s="72" t="s">
        <v>1092</v>
      </c>
      <c r="B3" s="75" t="s">
        <v>1093</v>
      </c>
      <c r="C3" s="75"/>
      <c r="D3" s="75"/>
      <c r="E3" s="75"/>
      <c r="F3" s="75">
        <v>21</v>
      </c>
      <c r="G3" s="75"/>
      <c r="H3" s="75"/>
      <c r="I3" s="72" t="s">
        <v>1094</v>
      </c>
      <c r="J3" s="72">
        <f>ROUND(SUM(F3:F14)/COUNTA(F3:F14),0)</f>
        <v>20</v>
      </c>
      <c r="O3" s="72" t="s">
        <v>282</v>
      </c>
    </row>
    <row r="4" spans="1:17">
      <c r="A4" s="72" t="s">
        <v>1095</v>
      </c>
      <c r="B4" s="75" t="s">
        <v>1096</v>
      </c>
      <c r="C4" s="75"/>
      <c r="D4" s="75"/>
      <c r="E4" s="75"/>
      <c r="F4" s="75">
        <v>20</v>
      </c>
      <c r="G4" s="75"/>
      <c r="H4" s="75"/>
      <c r="I4" s="72" t="s">
        <v>1097</v>
      </c>
      <c r="J4" s="72">
        <f>ROUND((SUM(F3:F14)/COUNTA(F3:F14))*12,0)</f>
        <v>239</v>
      </c>
      <c r="O4" s="72" t="s">
        <v>126</v>
      </c>
    </row>
    <row r="5" spans="1:17">
      <c r="A5" s="72" t="s">
        <v>1098</v>
      </c>
      <c r="B5" s="75" t="s">
        <v>1099</v>
      </c>
      <c r="C5" s="75"/>
      <c r="D5" s="75"/>
      <c r="E5" s="75"/>
      <c r="F5" s="75">
        <v>25</v>
      </c>
      <c r="G5" s="75"/>
      <c r="H5" s="75"/>
    </row>
    <row r="6" spans="1:17">
      <c r="A6" s="72" t="s">
        <v>1100</v>
      </c>
      <c r="B6" s="75" t="s">
        <v>1101</v>
      </c>
      <c r="C6" s="75"/>
      <c r="D6" s="75"/>
      <c r="E6" s="75"/>
      <c r="F6" s="75">
        <v>30</v>
      </c>
      <c r="G6" s="75"/>
      <c r="H6" s="75"/>
    </row>
    <row r="7" spans="1:17">
      <c r="A7" s="72" t="s">
        <v>1102</v>
      </c>
      <c r="B7" s="75" t="s">
        <v>1103</v>
      </c>
      <c r="C7" s="75"/>
      <c r="D7" s="75"/>
      <c r="E7" s="75"/>
      <c r="F7" s="75">
        <v>16</v>
      </c>
      <c r="G7" s="75"/>
      <c r="H7" s="75"/>
      <c r="O7" s="72" t="s">
        <v>146</v>
      </c>
      <c r="P7" s="80" t="s">
        <v>1104</v>
      </c>
      <c r="Q7" s="80" t="s">
        <v>1105</v>
      </c>
    </row>
    <row r="8" spans="1:17">
      <c r="A8" s="72" t="s">
        <v>1106</v>
      </c>
      <c r="B8" s="75" t="s">
        <v>1107</v>
      </c>
      <c r="C8" s="75"/>
      <c r="D8" s="75"/>
      <c r="E8" s="75"/>
      <c r="F8" s="75">
        <v>24</v>
      </c>
      <c r="G8" s="75"/>
      <c r="H8" s="75"/>
      <c r="O8" s="72" t="s">
        <v>153</v>
      </c>
      <c r="P8" s="79" t="s">
        <v>1108</v>
      </c>
      <c r="Q8" s="79" t="s">
        <v>1109</v>
      </c>
    </row>
    <row r="9" spans="1:17">
      <c r="A9" s="72" t="s">
        <v>1110</v>
      </c>
      <c r="B9" s="75" t="s">
        <v>1111</v>
      </c>
      <c r="C9" s="75"/>
      <c r="D9" s="75"/>
      <c r="E9" s="75"/>
      <c r="F9" s="75">
        <v>16</v>
      </c>
      <c r="G9" s="75"/>
      <c r="H9" s="75"/>
      <c r="P9" s="79" t="s">
        <v>1112</v>
      </c>
      <c r="Q9" s="79" t="s">
        <v>1113</v>
      </c>
    </row>
    <row r="10" spans="1:17">
      <c r="A10" s="72" t="s">
        <v>1114</v>
      </c>
      <c r="B10" s="75" t="s">
        <v>1115</v>
      </c>
      <c r="C10" s="75"/>
      <c r="D10" s="75"/>
      <c r="E10" s="75"/>
      <c r="F10" s="75">
        <v>11</v>
      </c>
      <c r="G10" s="75"/>
      <c r="H10" s="75"/>
      <c r="P10" s="79" t="s">
        <v>1116</v>
      </c>
    </row>
    <row r="11" spans="1:17">
      <c r="A11" s="72" t="s">
        <v>1117</v>
      </c>
      <c r="B11" s="75" t="s">
        <v>1118</v>
      </c>
      <c r="C11" s="75"/>
      <c r="D11" s="75"/>
      <c r="E11" s="75"/>
      <c r="F11" s="75">
        <v>28</v>
      </c>
      <c r="G11" s="75"/>
      <c r="H11" s="75"/>
    </row>
    <row r="12" spans="1:17">
      <c r="A12" s="72" t="s">
        <v>1119</v>
      </c>
      <c r="B12" s="75" t="s">
        <v>1120</v>
      </c>
      <c r="C12" s="75"/>
      <c r="D12" s="76"/>
      <c r="E12" s="75"/>
      <c r="F12" s="76">
        <v>14</v>
      </c>
      <c r="G12" s="75"/>
      <c r="H12" s="75"/>
      <c r="K12" s="72" t="str">
        <f>$M$1&amp;L12&amp;"*"</f>
        <v>*2026-01*</v>
      </c>
      <c r="L12" s="72">
        <v>1</v>
      </c>
    </row>
    <row r="13" spans="1:17">
      <c r="A13" s="72" t="s">
        <v>1121</v>
      </c>
      <c r="B13" s="75" t="s">
        <v>1122</v>
      </c>
      <c r="C13" s="75">
        <f>COUNTIFS(貼り付け!AK:AK,'R7件数'!$O$2,貼り付け!D:D,'R7件数'!A13)+COUNTIFS(貼り付け!AL:AL,'R7件数'!$O$2,貼り付け!D:D,'R7件数'!A13)+D13</f>
        <v>30</v>
      </c>
      <c r="D13" s="75"/>
      <c r="E13" s="75"/>
      <c r="F13" s="75">
        <f>COUNTIFS(貼り付け!AN:AN,'R7件数'!$O$2,貼り付け!D:D,'R7件数'!A13)+COUNTIFS(貼り付け!AO:AO,'R7件数'!$O$2,貼り付け!AR:AR,'R7件数'!$O$2,貼り付け!D:D,'R7件数'!A13)+COUNTIFS(貼り付け!AP:AP,'R7件数'!$O$3,貼り付け!AR:AR,'R7件数'!$O$2,貼り付け!D:D,'R7件数'!A13)+COUNTIFS(貼り付け!AS:AS,'R7件数'!$O$4,貼り付け!D:D,'R7件数'!A13)+COUNTIFS(貼り付け!AQ:AQ,'R7件数'!$O$3,貼り付け!AR:AR,'R7件数'!$O$2,貼り付け!D:D,'R7件数'!A13)+G13</f>
        <v>19</v>
      </c>
      <c r="G13" s="75">
        <f>1-1</f>
        <v>0</v>
      </c>
      <c r="H13" s="75" t="s">
        <v>1123</v>
      </c>
      <c r="K13" s="72" t="str">
        <f>$M$1&amp;L13&amp;"*"</f>
        <v>*2026-02*</v>
      </c>
      <c r="L13" s="72">
        <v>2</v>
      </c>
    </row>
    <row r="14" spans="1:17">
      <c r="A14" s="72" t="s">
        <v>1124</v>
      </c>
      <c r="B14" s="75" t="s">
        <v>1125</v>
      </c>
      <c r="C14" s="75">
        <f>COUNTIFS(貼り付け!AK:AK,'R7件数'!$O$2,貼り付け!D:D,'R7件数'!A14)+COUNTIFS(貼り付け!AL:AL,'R7件数'!$O$2,貼り付け!D:D,'R7件数'!A14)+D14</f>
        <v>19</v>
      </c>
      <c r="D14" s="83">
        <v>-1</v>
      </c>
      <c r="E14" s="82" t="s">
        <v>1126</v>
      </c>
      <c r="F14" s="75">
        <f>COUNTIFS(貼り付け!AN:AN,'R7件数'!$O$2,貼り付け!D:D,'R7件数'!A14)+COUNTIFS(貼り付け!AO:AO,'R7件数'!$O$2,貼り付け!AR:AR,'R7件数'!$O$2,貼り付け!D:D,'R7件数'!A14)+COUNTIFS(貼り付け!AP:AP,'R7件数'!$O$3,貼り付け!AR:AR,'R7件数'!$O$2,貼り付け!D:D,'R7件数'!A14)+COUNTIFS(貼り付け!AS:AS,'R7件数'!$O$4,貼り付け!D:D,'R7件数'!A14)+COUNTIFS(貼り付け!AQ:AQ,'R7件数'!$O$3,貼り付け!AR:AR,'R7件数'!$O$2,貼り付け!D:D,'R7件数'!A14)+G14</f>
        <v>15</v>
      </c>
      <c r="G14" s="75"/>
      <c r="H14" s="75"/>
      <c r="K14" s="72" t="str">
        <f>$M$1&amp;L14&amp;"*"</f>
        <v>*2026-03*</v>
      </c>
      <c r="L14" s="72">
        <v>3</v>
      </c>
    </row>
    <row r="15" spans="1:17">
      <c r="B15" s="75" t="s">
        <v>1127</v>
      </c>
      <c r="C15" s="75">
        <f>SUM(C3:C14)</f>
        <v>49</v>
      </c>
      <c r="D15" s="75"/>
      <c r="E15" s="75"/>
      <c r="F15" s="75">
        <f>SUM(F3:F14)</f>
        <v>239</v>
      </c>
      <c r="G15" s="75"/>
      <c r="H15" s="75"/>
    </row>
    <row r="16" spans="1:17">
      <c r="F16"/>
      <c r="G16"/>
      <c r="M16"/>
      <c r="O16"/>
    </row>
    <row r="17" spans="2:15">
      <c r="B17" s="72" t="s">
        <v>1128</v>
      </c>
      <c r="F17"/>
      <c r="G17"/>
      <c r="M17"/>
      <c r="O17"/>
    </row>
    <row r="18" spans="2:15">
      <c r="B18" s="72" t="s">
        <v>1129</v>
      </c>
      <c r="F18"/>
      <c r="G18"/>
      <c r="M18"/>
      <c r="O18"/>
    </row>
    <row r="19" spans="2:15">
      <c r="B19" s="72" t="s">
        <v>1130</v>
      </c>
    </row>
    <row r="20" spans="2:15">
      <c r="B20" s="72" t="s">
        <v>1131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2FE0-E755-4607-8CAD-BF52724A2194}">
  <dimension ref="A1:Q25"/>
  <sheetViews>
    <sheetView workbookViewId="0">
      <selection activeCell="J4" sqref="J4"/>
    </sheetView>
  </sheetViews>
  <sheetFormatPr defaultRowHeight="15.75"/>
  <cols>
    <col min="1" max="1" width="9.375" style="72" customWidth="1"/>
    <col min="2" max="2" width="7.625" style="72" customWidth="1"/>
    <col min="3" max="3" width="9" style="72"/>
    <col min="4" max="4" width="7.625" style="72" customWidth="1"/>
    <col min="5" max="5" width="23.375" style="72" customWidth="1"/>
    <col min="6" max="6" width="9" style="72"/>
    <col min="7" max="7" width="5.875" style="72" customWidth="1"/>
    <col min="8" max="8" width="25.875" style="72" customWidth="1"/>
    <col min="9" max="9" width="13.875" style="72" bestFit="1" customWidth="1"/>
    <col min="10" max="10" width="3.875" style="72" bestFit="1" customWidth="1"/>
    <col min="11" max="13" width="0" style="72" hidden="1" customWidth="1"/>
    <col min="14" max="14" width="23.625" style="72" bestFit="1" customWidth="1"/>
    <col min="15" max="15" width="9" style="72"/>
    <col min="16" max="16" width="63.75" style="72" bestFit="1" customWidth="1"/>
    <col min="17" max="17" width="47.25" style="72" bestFit="1" customWidth="1"/>
    <col min="18" max="16384" width="9" style="72"/>
  </cols>
  <sheetData>
    <row r="1" spans="1:17">
      <c r="B1" s="72" t="s">
        <v>1088</v>
      </c>
      <c r="M1" t="s">
        <v>1089</v>
      </c>
    </row>
    <row r="2" spans="1:17">
      <c r="B2" s="75"/>
      <c r="C2" s="77" t="s">
        <v>146</v>
      </c>
      <c r="D2" s="77" t="s">
        <v>1090</v>
      </c>
      <c r="E2" s="77" t="s">
        <v>1091</v>
      </c>
      <c r="F2" s="78" t="s">
        <v>153</v>
      </c>
      <c r="G2" s="78" t="s">
        <v>1090</v>
      </c>
      <c r="H2" s="78" t="s">
        <v>1091</v>
      </c>
      <c r="N2" s="74"/>
      <c r="O2" s="72" t="s">
        <v>127</v>
      </c>
    </row>
    <row r="3" spans="1:17">
      <c r="A3" s="72" t="str">
        <f>$E$24&amp;"-"&amp;0&amp;ROW()+1&amp;"*"</f>
        <v>2026-04*</v>
      </c>
      <c r="B3" s="75" t="s">
        <v>1093</v>
      </c>
      <c r="C3" s="75">
        <f>COUNTIFS(貼り付け!AK:AK,'R8件数'!$O$2,貼り付け!D:D,'R8件数'!A3)+COUNTIFS(貼り付け!AL:AL,'R8件数'!$O$2,貼り付け!D:D,'R8件数'!A3)+D3</f>
        <v>43</v>
      </c>
      <c r="D3" s="83">
        <f>-1-1-1-1-1</f>
        <v>-5</v>
      </c>
      <c r="E3" s="75" t="s">
        <v>1132</v>
      </c>
      <c r="F3" s="75">
        <f>COUNTIFS(貼り付け!AN:AN,'R8件数'!$O$2,貼り付け!D:D,'R8件数'!A3)+COUNTIFS(貼り付け!AO:AO,'R8件数'!$O$2,貼り付け!AR:AR,'R8件数'!$O$2,貼り付け!D:D,'R8件数'!A3)+COUNTIFS(貼り付け!AP:AP,'R8件数'!$O$3,貼り付け!AR:AR,'R8件数'!$O$2,貼り付け!D:D,'R8件数'!A3)+COUNTIFS(貼り付け!AS:AS,'R8件数'!$O$4,貼り付け!D:D,'R8件数'!A3)+COUNTIFS(貼り付け!AQ:AQ,'R8件数'!$O$3,貼り付け!AR:AR,'R8件数'!$O$2,貼り付け!D:D,'R8件数'!A3)+G3</f>
        <v>38</v>
      </c>
      <c r="G3" s="83">
        <f>-1-1-1-1</f>
        <v>-4</v>
      </c>
      <c r="H3" s="75" t="s">
        <v>1133</v>
      </c>
      <c r="I3" s="72" t="s">
        <v>1094</v>
      </c>
      <c r="J3" s="72">
        <f>ROUND(SUM(F3:F14)/COUNTA(F3:F14),0)</f>
        <v>3</v>
      </c>
      <c r="O3" s="72" t="s">
        <v>282</v>
      </c>
    </row>
    <row r="4" spans="1:17">
      <c r="A4" s="72" t="str">
        <f t="shared" ref="A4:A8" si="0">$E$24&amp;"-"&amp;0&amp;ROW()+1&amp;"*"</f>
        <v>2026-05*</v>
      </c>
      <c r="B4" s="75" t="s">
        <v>1096</v>
      </c>
      <c r="C4" s="75">
        <f>COUNTIFS(貼り付け!AK:AK,'R8件数'!$O$2,貼り付け!D:D,'R8件数'!A4)+COUNTIFS(貼り付け!AL:AL,'R8件数'!$O$2,貼り付け!D:D,'R8件数'!A4)+D4</f>
        <v>0</v>
      </c>
      <c r="D4" s="75"/>
      <c r="E4" s="75"/>
      <c r="F4" s="75">
        <f>COUNTIFS(貼り付け!AN:AN,'R8件数'!$O$2,貼り付け!D:D,'R8件数'!A4)+COUNTIFS(貼り付け!AO:AO,'R8件数'!$O$2,貼り付け!AR:AR,'R8件数'!$O$2,貼り付け!D:D,'R8件数'!A4)+COUNTIFS(貼り付け!AP:AP,'R8件数'!$O$3,貼り付け!AR:AR,'R8件数'!$O$2,貼り付け!D:D,'R8件数'!A4)+COUNTIFS(貼り付け!AS:AS,'R8件数'!$O$4,貼り付け!D:D,'R8件数'!A4)+COUNTIFS(貼り付け!AQ:AQ,'R8件数'!$O$3,貼り付け!AR:AR,'R8件数'!$O$2,貼り付け!D:D,'R8件数'!A4)+G4</f>
        <v>0</v>
      </c>
      <c r="G4" s="75"/>
      <c r="H4" s="75"/>
      <c r="I4" s="72" t="s">
        <v>1097</v>
      </c>
      <c r="J4" s="72">
        <f>ROUND((SUM(F3:F14)/COUNTA(F3:F14))*12,0)</f>
        <v>38</v>
      </c>
      <c r="O4" s="72" t="s">
        <v>126</v>
      </c>
    </row>
    <row r="5" spans="1:17">
      <c r="A5" s="72" t="str">
        <f t="shared" si="0"/>
        <v>2026-06*</v>
      </c>
      <c r="B5" s="75" t="s">
        <v>1099</v>
      </c>
      <c r="C5" s="75">
        <f>COUNTIFS(貼り付け!AK:AK,'R8件数'!$O$2,貼り付け!D:D,'R8件数'!A5)+COUNTIFS(貼り付け!AL:AL,'R8件数'!$O$2,貼り付け!D:D,'R8件数'!A5)+D5</f>
        <v>0</v>
      </c>
      <c r="D5" s="75"/>
      <c r="E5" s="75"/>
      <c r="F5" s="75">
        <f>COUNTIFS(貼り付け!AN:AN,'R8件数'!$O$2,貼り付け!D:D,'R8件数'!A5)+COUNTIFS(貼り付け!AO:AO,'R8件数'!$O$2,貼り付け!AR:AR,'R8件数'!$O$2,貼り付け!D:D,'R8件数'!A5)+COUNTIFS(貼り付け!AP:AP,'R8件数'!$O$3,貼り付け!AR:AR,'R8件数'!$O$2,貼り付け!D:D,'R8件数'!A5)+COUNTIFS(貼り付け!AS:AS,'R8件数'!$O$4,貼り付け!D:D,'R8件数'!A5)+COUNTIFS(貼り付け!AQ:AQ,'R8件数'!$O$3,貼り付け!AR:AR,'R8件数'!$O$2,貼り付け!D:D,'R8件数'!A5)+G5</f>
        <v>0</v>
      </c>
      <c r="G5" s="75"/>
      <c r="H5" s="75"/>
    </row>
    <row r="6" spans="1:17">
      <c r="A6" s="72" t="str">
        <f t="shared" si="0"/>
        <v>2026-07*</v>
      </c>
      <c r="B6" s="75" t="s">
        <v>1101</v>
      </c>
      <c r="C6" s="75">
        <f>COUNTIFS(貼り付け!AK:AK,'R8件数'!$O$2,貼り付け!D:D,'R8件数'!A6)+COUNTIFS(貼り付け!AL:AL,'R8件数'!$O$2,貼り付け!D:D,'R8件数'!A6)+D6</f>
        <v>0</v>
      </c>
      <c r="D6" s="75"/>
      <c r="E6" s="75"/>
      <c r="F6" s="75">
        <f>COUNTIFS(貼り付け!AN:AN,'R8件数'!$O$2,貼り付け!D:D,'R8件数'!A6)+COUNTIFS(貼り付け!AO:AO,'R8件数'!$O$2,貼り付け!AR:AR,'R8件数'!$O$2,貼り付け!D:D,'R8件数'!A6)+COUNTIFS(貼り付け!AP:AP,'R8件数'!$O$3,貼り付け!AR:AR,'R8件数'!$O$2,貼り付け!D:D,'R8件数'!A6)+COUNTIFS(貼り付け!AS:AS,'R8件数'!$O$4,貼り付け!D:D,'R8件数'!A6)+COUNTIFS(貼り付け!AQ:AQ,'R8件数'!$O$3,貼り付け!AR:AR,'R8件数'!$O$2,貼り付け!D:D,'R8件数'!A6)+G6</f>
        <v>0</v>
      </c>
      <c r="G6" s="75"/>
      <c r="H6" s="75"/>
    </row>
    <row r="7" spans="1:17">
      <c r="A7" s="72" t="str">
        <f t="shared" si="0"/>
        <v>2026-08*</v>
      </c>
      <c r="B7" s="75" t="s">
        <v>1103</v>
      </c>
      <c r="C7" s="75">
        <f>COUNTIFS(貼り付け!AK:AK,'R8件数'!$O$2,貼り付け!D:D,'R8件数'!A7)+COUNTIFS(貼り付け!AL:AL,'R8件数'!$O$2,貼り付け!D:D,'R8件数'!A7)+D7</f>
        <v>0</v>
      </c>
      <c r="D7" s="75"/>
      <c r="E7" s="75"/>
      <c r="F7" s="75">
        <f>COUNTIFS(貼り付け!AN:AN,'R8件数'!$O$2,貼り付け!D:D,'R8件数'!A7)+COUNTIFS(貼り付け!AO:AO,'R8件数'!$O$2,貼り付け!AR:AR,'R8件数'!$O$2,貼り付け!D:D,'R8件数'!A7)+COUNTIFS(貼り付け!AP:AP,'R8件数'!$O$3,貼り付け!AR:AR,'R8件数'!$O$2,貼り付け!D:D,'R8件数'!A7)+COUNTIFS(貼り付け!AS:AS,'R8件数'!$O$4,貼り付け!D:D,'R8件数'!A7)+COUNTIFS(貼り付け!AQ:AQ,'R8件数'!$O$3,貼り付け!AR:AR,'R8件数'!$O$2,貼り付け!D:D,'R8件数'!A7)+G7</f>
        <v>0</v>
      </c>
      <c r="G7" s="75"/>
      <c r="H7" s="75"/>
      <c r="O7" s="72" t="s">
        <v>146</v>
      </c>
      <c r="P7" s="80" t="s">
        <v>1104</v>
      </c>
      <c r="Q7" s="80" t="s">
        <v>1105</v>
      </c>
    </row>
    <row r="8" spans="1:17">
      <c r="A8" s="72" t="str">
        <f t="shared" si="0"/>
        <v>2026-09*</v>
      </c>
      <c r="B8" s="75" t="s">
        <v>1107</v>
      </c>
      <c r="C8" s="75">
        <f>COUNTIFS(貼り付け!AK:AK,'R8件数'!$O$2,貼り付け!D:D,'R8件数'!A8)+COUNTIFS(貼り付け!AL:AL,'R8件数'!$O$2,貼り付け!D:D,'R8件数'!A8)+D8</f>
        <v>0</v>
      </c>
      <c r="D8" s="75"/>
      <c r="E8" s="75"/>
      <c r="F8" s="75">
        <f>COUNTIFS(貼り付け!AN:AN,'R8件数'!$O$2,貼り付け!D:D,'R8件数'!A8)+COUNTIFS(貼り付け!AO:AO,'R8件数'!$O$2,貼り付け!AR:AR,'R8件数'!$O$2,貼り付け!D:D,'R8件数'!A8)+COUNTIFS(貼り付け!AP:AP,'R8件数'!$O$3,貼り付け!AR:AR,'R8件数'!$O$2,貼り付け!D:D,'R8件数'!A8)+COUNTIFS(貼り付け!AS:AS,'R8件数'!$O$4,貼り付け!D:D,'R8件数'!A8)+COUNTIFS(貼り付け!AQ:AQ,'R8件数'!$O$3,貼り付け!AR:AR,'R8件数'!$O$2,貼り付け!D:D,'R8件数'!A8)+G8</f>
        <v>0</v>
      </c>
      <c r="G8" s="75"/>
      <c r="H8" s="75"/>
      <c r="O8" s="72" t="s">
        <v>153</v>
      </c>
      <c r="P8" s="79" t="s">
        <v>1108</v>
      </c>
      <c r="Q8" s="79" t="s">
        <v>1109</v>
      </c>
    </row>
    <row r="9" spans="1:17">
      <c r="A9" s="72" t="str">
        <f>$E$24&amp;"-"&amp;ROW()+1&amp;"*"</f>
        <v>2026-10*</v>
      </c>
      <c r="B9" s="75" t="s">
        <v>1111</v>
      </c>
      <c r="C9" s="75">
        <f>COUNTIFS(貼り付け!AK:AK,'R8件数'!$O$2,貼り付け!D:D,'R8件数'!A9)+COUNTIFS(貼り付け!AL:AL,'R8件数'!$O$2,貼り付け!D:D,'R8件数'!A9)+D9</f>
        <v>0</v>
      </c>
      <c r="D9" s="75"/>
      <c r="E9" s="75"/>
      <c r="F9" s="75">
        <f>COUNTIFS(貼り付け!AN:AN,'R8件数'!$O$2,貼り付け!D:D,'R8件数'!A9)+COUNTIFS(貼り付け!AO:AO,'R8件数'!$O$2,貼り付け!AR:AR,'R8件数'!$O$2,貼り付け!D:D,'R8件数'!A9)+COUNTIFS(貼り付け!AP:AP,'R8件数'!$O$3,貼り付け!AR:AR,'R8件数'!$O$2,貼り付け!D:D,'R8件数'!A9)+COUNTIFS(貼り付け!AS:AS,'R8件数'!$O$4,貼り付け!D:D,'R8件数'!A9)+COUNTIFS(貼り付け!AQ:AQ,'R8件数'!$O$3,貼り付け!AR:AR,'R8件数'!$O$2,貼り付け!D:D,'R8件数'!A9)+G9</f>
        <v>0</v>
      </c>
      <c r="G9" s="75"/>
      <c r="H9" s="75"/>
      <c r="P9" s="79" t="s">
        <v>1112</v>
      </c>
      <c r="Q9" s="79" t="s">
        <v>1113</v>
      </c>
    </row>
    <row r="10" spans="1:17">
      <c r="A10" s="72" t="str">
        <f>$E$24&amp;"-"&amp;ROW()+1&amp;"*"</f>
        <v>2026-11*</v>
      </c>
      <c r="B10" s="75" t="s">
        <v>1115</v>
      </c>
      <c r="C10" s="75">
        <f>COUNTIFS(貼り付け!AK:AK,'R8件数'!$O$2,貼り付け!D:D,'R8件数'!A10)+COUNTIFS(貼り付け!AL:AL,'R8件数'!$O$2,貼り付け!D:D,'R8件数'!A10)+D10</f>
        <v>0</v>
      </c>
      <c r="D10" s="75"/>
      <c r="E10" s="75"/>
      <c r="F10" s="75">
        <f>COUNTIFS(貼り付け!AN:AN,'R8件数'!$O$2,貼り付け!D:D,'R8件数'!A10)+COUNTIFS(貼り付け!AO:AO,'R8件数'!$O$2,貼り付け!AR:AR,'R8件数'!$O$2,貼り付け!D:D,'R8件数'!A10)+COUNTIFS(貼り付け!AP:AP,'R8件数'!$O$3,貼り付け!AR:AR,'R8件数'!$O$2,貼り付け!D:D,'R8件数'!A10)+COUNTIFS(貼り付け!AS:AS,'R8件数'!$O$4,貼り付け!D:D,'R8件数'!A10)+COUNTIFS(貼り付け!AQ:AQ,'R8件数'!$O$3,貼り付け!AR:AR,'R8件数'!$O$2,貼り付け!D:D,'R8件数'!A10)+G10</f>
        <v>0</v>
      </c>
      <c r="G10" s="75"/>
      <c r="H10" s="75"/>
      <c r="P10" s="79" t="s">
        <v>1116</v>
      </c>
    </row>
    <row r="11" spans="1:17">
      <c r="A11" s="72" t="str">
        <f>$E$24&amp;"-"&amp;ROW()+1&amp;"*"</f>
        <v>2026-12*</v>
      </c>
      <c r="B11" s="75" t="s">
        <v>1118</v>
      </c>
      <c r="C11" s="75">
        <f>COUNTIFS(貼り付け!AK:AK,'R8件数'!$O$2,貼り付け!D:D,'R8件数'!A11)+COUNTIFS(貼り付け!AL:AL,'R8件数'!$O$2,貼り付け!D:D,'R8件数'!A11)+D11</f>
        <v>0</v>
      </c>
      <c r="D11" s="75"/>
      <c r="E11" s="75"/>
      <c r="F11" s="75">
        <f>COUNTIFS(貼り付け!AN:AN,'R8件数'!$O$2,貼り付け!D:D,'R8件数'!A11)+COUNTIFS(貼り付け!AO:AO,'R8件数'!$O$2,貼り付け!AR:AR,'R8件数'!$O$2,貼り付け!D:D,'R8件数'!A11)+COUNTIFS(貼り付け!AP:AP,'R8件数'!$O$3,貼り付け!AR:AR,'R8件数'!$O$2,貼り付け!D:D,'R8件数'!A11)+COUNTIFS(貼り付け!AS:AS,'R8件数'!$O$4,貼り付け!D:D,'R8件数'!A11)+COUNTIFS(貼り付け!AQ:AQ,'R8件数'!$O$3,貼り付け!AR:AR,'R8件数'!$O$2,貼り付け!D:D,'R8件数'!A11)+G11</f>
        <v>0</v>
      </c>
      <c r="G11" s="75"/>
      <c r="H11" s="75"/>
    </row>
    <row r="12" spans="1:17">
      <c r="A12" s="72" t="str">
        <f>$E$24+1&amp;"-"&amp;0&amp;ROW()-11&amp;"*"</f>
        <v>2027-01*</v>
      </c>
      <c r="B12" s="75" t="s">
        <v>1120</v>
      </c>
      <c r="C12" s="75">
        <f>COUNTIFS(貼り付け!AK:AK,'R8件数'!$O$2,貼り付け!D:D,'R8件数'!A12)+COUNTIFS(貼り付け!AL:AL,'R8件数'!$O$2,貼り付け!D:D,'R8件数'!A12)+D12</f>
        <v>0</v>
      </c>
      <c r="D12" s="76"/>
      <c r="E12" s="75"/>
      <c r="F12" s="75">
        <f>COUNTIFS(貼り付け!AN:AN,'R8件数'!$O$2,貼り付け!D:D,'R8件数'!A12)+COUNTIFS(貼り付け!AO:AO,'R8件数'!$O$2,貼り付け!AR:AR,'R8件数'!$O$2,貼り付け!D:D,'R8件数'!A12)+COUNTIFS(貼り付け!AP:AP,'R8件数'!$O$3,貼り付け!AR:AR,'R8件数'!$O$2,貼り付け!D:D,'R8件数'!A12)+COUNTIFS(貼り付け!AS:AS,'R8件数'!$O$4,貼り付け!D:D,'R8件数'!A12)+COUNTIFS(貼り付け!AQ:AQ,'R8件数'!$O$3,貼り付け!AR:AR,'R8件数'!$O$2,貼り付け!D:D,'R8件数'!A12)+G12</f>
        <v>0</v>
      </c>
      <c r="G12" s="75"/>
      <c r="H12" s="75"/>
      <c r="K12" s="72" t="str">
        <f>$M$1&amp;L12&amp;"*"</f>
        <v>*2026-01*</v>
      </c>
      <c r="L12" s="72">
        <v>1</v>
      </c>
    </row>
    <row r="13" spans="1:17">
      <c r="A13" s="72" t="str">
        <f>$E$24+1&amp;"-"&amp;0&amp;ROW()-11&amp;"*"</f>
        <v>2027-02*</v>
      </c>
      <c r="B13" s="75" t="s">
        <v>1122</v>
      </c>
      <c r="C13" s="75">
        <f>COUNTIFS(貼り付け!AK:AK,'R8件数'!$O$2,貼り付け!D:D,'R8件数'!A13)+COUNTIFS(貼り付け!AL:AL,'R8件数'!$O$2,貼り付け!D:D,'R8件数'!A13)+D13</f>
        <v>0</v>
      </c>
      <c r="D13" s="75"/>
      <c r="E13" s="75"/>
      <c r="F13" s="75">
        <f>COUNTIFS(貼り付け!AN:AN,'R8件数'!$O$2,貼り付け!D:D,'R8件数'!A13)+COUNTIFS(貼り付け!AO:AO,'R8件数'!$O$2,貼り付け!AR:AR,'R8件数'!$O$2,貼り付け!D:D,'R8件数'!A13)+COUNTIFS(貼り付け!AP:AP,'R8件数'!$O$3,貼り付け!AR:AR,'R8件数'!$O$2,貼り付け!D:D,'R8件数'!A13)+COUNTIFS(貼り付け!AS:AS,'R8件数'!$O$4,貼り付け!D:D,'R8件数'!A13)+COUNTIFS(貼り付け!AQ:AQ,'R8件数'!$O$3,貼り付け!AR:AR,'R8件数'!$O$2,貼り付け!D:D,'R8件数'!A13)+G13</f>
        <v>0</v>
      </c>
      <c r="G13" s="75"/>
      <c r="H13" s="75"/>
      <c r="K13" s="72" t="str">
        <f>$M$1&amp;L13&amp;"*"</f>
        <v>*2026-02*</v>
      </c>
      <c r="L13" s="72">
        <v>2</v>
      </c>
    </row>
    <row r="14" spans="1:17">
      <c r="A14" s="72" t="str">
        <f>$E$24+1&amp;"-"&amp;0&amp;ROW()-11&amp;"*"</f>
        <v>2027-03*</v>
      </c>
      <c r="B14" s="75" t="s">
        <v>1125</v>
      </c>
      <c r="C14" s="75">
        <f>COUNTIFS(貼り付け!AK:AK,'R8件数'!$O$2,貼り付け!D:D,'R8件数'!A14)+COUNTIFS(貼り付け!AL:AL,'R8件数'!$O$2,貼り付け!D:D,'R8件数'!A14)+D14</f>
        <v>0</v>
      </c>
      <c r="D14" s="83"/>
      <c r="E14" s="82"/>
      <c r="F14" s="75">
        <f>COUNTIFS(貼り付け!AN:AN,'R8件数'!$O$2,貼り付け!D:D,'R8件数'!A14)+COUNTIFS(貼り付け!AO:AO,'R8件数'!$O$2,貼り付け!AR:AR,'R8件数'!$O$2,貼り付け!D:D,'R8件数'!A14)+COUNTIFS(貼り付け!AP:AP,'R8件数'!$O$3,貼り付け!AR:AR,'R8件数'!$O$2,貼り付け!D:D,'R8件数'!A14)+COUNTIFS(貼り付け!AS:AS,'R8件数'!$O$4,貼り付け!D:D,'R8件数'!A14)+COUNTIFS(貼り付け!AQ:AQ,'R8件数'!$O$3,貼り付け!AR:AR,'R8件数'!$O$2,貼り付け!D:D,'R8件数'!A14)+G14</f>
        <v>0</v>
      </c>
      <c r="G14" s="75"/>
      <c r="H14" s="75"/>
      <c r="K14" s="72" t="str">
        <f>$M$1&amp;L14&amp;"*"</f>
        <v>*2026-03*</v>
      </c>
      <c r="L14" s="72">
        <v>3</v>
      </c>
    </row>
    <row r="15" spans="1:17">
      <c r="B15" s="75" t="s">
        <v>1127</v>
      </c>
      <c r="C15" s="75">
        <f>SUM(C3:C14)</f>
        <v>43</v>
      </c>
      <c r="D15" s="75"/>
      <c r="E15" s="75"/>
      <c r="F15" s="75">
        <f>SUM(F3:F14)</f>
        <v>38</v>
      </c>
      <c r="G15" s="75"/>
      <c r="H15" s="75"/>
    </row>
    <row r="16" spans="1:17">
      <c r="B16" s="310" t="s">
        <v>1134</v>
      </c>
      <c r="C16" s="310"/>
      <c r="F16"/>
      <c r="G16"/>
      <c r="M16"/>
      <c r="O16"/>
    </row>
    <row r="17" spans="1:15">
      <c r="B17" s="72" t="s">
        <v>1128</v>
      </c>
      <c r="F17"/>
      <c r="G17"/>
      <c r="M17"/>
      <c r="O17"/>
    </row>
    <row r="18" spans="1:15">
      <c r="B18" s="72" t="s">
        <v>1129</v>
      </c>
      <c r="F18"/>
      <c r="G18"/>
      <c r="M18"/>
      <c r="O18"/>
    </row>
    <row r="19" spans="1:15">
      <c r="B19" s="72" t="s">
        <v>1130</v>
      </c>
    </row>
    <row r="20" spans="1:15">
      <c r="B20" s="72" t="s">
        <v>1131</v>
      </c>
    </row>
    <row r="22" spans="1:15">
      <c r="B22" s="310" t="s">
        <v>1135</v>
      </c>
      <c r="C22" s="310"/>
    </row>
    <row r="23" spans="1:15">
      <c r="A23" s="72" t="s">
        <v>1136</v>
      </c>
      <c r="B23" s="72" t="s">
        <v>1137</v>
      </c>
    </row>
    <row r="24" spans="1:15">
      <c r="A24" s="72" t="s">
        <v>1138</v>
      </c>
      <c r="B24" s="72" t="s">
        <v>1139</v>
      </c>
      <c r="E24" s="85">
        <v>2026</v>
      </c>
    </row>
    <row r="25" spans="1:15">
      <c r="A25" s="72" t="s">
        <v>1140</v>
      </c>
      <c r="B25" s="72" t="s">
        <v>1141</v>
      </c>
    </row>
  </sheetData>
  <mergeCells count="2">
    <mergeCell ref="B22:C22"/>
    <mergeCell ref="B16:C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6B98-53A9-40CA-B702-0248C2DC9E87}">
  <dimension ref="A1:Q16"/>
  <sheetViews>
    <sheetView workbookViewId="0">
      <selection activeCell="B14" sqref="B14"/>
    </sheetView>
  </sheetViews>
  <sheetFormatPr defaultRowHeight="15.75"/>
  <cols>
    <col min="1" max="1" width="7.625" style="72" customWidth="1"/>
    <col min="2" max="5" width="9" style="72"/>
    <col min="6" max="6" width="13.875" style="72" bestFit="1" customWidth="1"/>
    <col min="7" max="7" width="3.875" style="72" bestFit="1" customWidth="1"/>
    <col min="8" max="10" width="0" style="72" hidden="1" customWidth="1"/>
    <col min="11" max="11" width="23.625" style="72" bestFit="1" customWidth="1"/>
    <col min="12" max="16384" width="9" style="72"/>
  </cols>
  <sheetData>
    <row r="1" spans="1:17">
      <c r="A1" s="72" t="s">
        <v>1088</v>
      </c>
      <c r="J1" t="s">
        <v>1089</v>
      </c>
    </row>
    <row r="2" spans="1:17">
      <c r="B2" s="72" t="s">
        <v>1142</v>
      </c>
      <c r="E2" s="72" t="s">
        <v>1143</v>
      </c>
      <c r="K2" s="74" t="s">
        <v>1121</v>
      </c>
      <c r="L2" s="72" t="s">
        <v>127</v>
      </c>
      <c r="M2" s="72">
        <f>COUNTIFS(貼り付け!AK:AK,'R7件数（旧）'!L2,貼り付け!D:D,'R7件数（旧）'!K2)</f>
        <v>22</v>
      </c>
      <c r="N2" s="72">
        <f>COUNTIFS(貼り付け!AL:AL,'R7件数（旧）'!L2,貼り付け!D:D,'R7件数（旧）'!K2)</f>
        <v>8</v>
      </c>
      <c r="O2" s="72">
        <f>M2+N2</f>
        <v>30</v>
      </c>
    </row>
    <row r="3" spans="1:17">
      <c r="A3" s="72" t="s">
        <v>1093</v>
      </c>
      <c r="B3" s="72">
        <v>21</v>
      </c>
      <c r="F3" s="72" t="s">
        <v>1094</v>
      </c>
      <c r="G3" s="72">
        <f>ROUND(SUM(B3:B14)/COUNTA(B3:B14),0)</f>
        <v>20</v>
      </c>
      <c r="L3" s="72" t="s">
        <v>127</v>
      </c>
      <c r="M3" s="72">
        <f>COUNTIFS(貼り付け!AN:AN,'R7件数（旧）'!L2,貼り付け!D:D,'R7件数（旧）'!K2)</f>
        <v>9</v>
      </c>
      <c r="N3" s="72">
        <f>COUNTIFS(貼り付け!AO:AO,'R7件数（旧）'!L2,貼り付け!AR:AR,'R7件数（旧）'!L2,貼り付け!D:D,'R7件数（旧）'!K2)</f>
        <v>7</v>
      </c>
      <c r="O3" s="72">
        <f>COUNTIFS(貼り付け!AP:AP,'R7件数（旧）'!L4,貼り付け!AR:AR,'R7件数（旧）'!L2,貼り付け!D:D,'R7件数（旧）'!K2)</f>
        <v>1</v>
      </c>
      <c r="P3" s="72">
        <f>COUNTIFS(貼り付け!AS:AS,'R7件数（旧）'!L5,貼り付け!D:D,'R7件数（旧）'!K2)</f>
        <v>1</v>
      </c>
      <c r="Q3" s="72">
        <f>M3+N3+O3+P3</f>
        <v>18</v>
      </c>
    </row>
    <row r="4" spans="1:17">
      <c r="A4" s="72" t="s">
        <v>1096</v>
      </c>
      <c r="B4" s="72">
        <v>20</v>
      </c>
      <c r="F4" s="72" t="s">
        <v>1097</v>
      </c>
      <c r="G4" s="72">
        <f>ROUND((SUM(B3:B14)/COUNTA(B3:B14))*12,0)</f>
        <v>244</v>
      </c>
      <c r="L4" s="72" t="s">
        <v>282</v>
      </c>
    </row>
    <row r="5" spans="1:17">
      <c r="A5" s="72" t="s">
        <v>1099</v>
      </c>
      <c r="B5" s="72">
        <v>25</v>
      </c>
      <c r="L5" s="72" t="s">
        <v>126</v>
      </c>
    </row>
    <row r="6" spans="1:17">
      <c r="A6" s="72" t="s">
        <v>1101</v>
      </c>
      <c r="B6" s="72">
        <v>30</v>
      </c>
    </row>
    <row r="7" spans="1:17">
      <c r="A7" s="72" t="s">
        <v>1103</v>
      </c>
      <c r="B7" s="72">
        <v>16</v>
      </c>
    </row>
    <row r="8" spans="1:17">
      <c r="A8" s="72" t="s">
        <v>1107</v>
      </c>
      <c r="B8" s="72">
        <v>24</v>
      </c>
    </row>
    <row r="9" spans="1:17">
      <c r="A9" s="72" t="s">
        <v>1111</v>
      </c>
      <c r="B9" s="72">
        <v>16</v>
      </c>
    </row>
    <row r="10" spans="1:17">
      <c r="A10" s="72" t="s">
        <v>1115</v>
      </c>
      <c r="B10" s="72">
        <v>11</v>
      </c>
    </row>
    <row r="11" spans="1:17">
      <c r="A11" s="72" t="s">
        <v>1118</v>
      </c>
      <c r="B11" s="72">
        <v>28</v>
      </c>
    </row>
    <row r="12" spans="1:17">
      <c r="A12" s="72" t="s">
        <v>1120</v>
      </c>
      <c r="B12">
        <v>14</v>
      </c>
      <c r="C12"/>
      <c r="D12"/>
      <c r="H12" s="72" t="str">
        <f>$J$1&amp;I12&amp;"*"</f>
        <v>*2026-01*</v>
      </c>
      <c r="I12" s="72">
        <v>1</v>
      </c>
    </row>
    <row r="13" spans="1:17">
      <c r="A13" s="72" t="s">
        <v>1122</v>
      </c>
      <c r="B13">
        <v>19</v>
      </c>
      <c r="C13">
        <v>1</v>
      </c>
      <c r="D13"/>
      <c r="E13" s="72">
        <v>30</v>
      </c>
      <c r="H13" s="72" t="str">
        <f>$J$1&amp;I13&amp;"*"</f>
        <v>*2026-02*</v>
      </c>
      <c r="I13" s="72">
        <v>2</v>
      </c>
    </row>
    <row r="14" spans="1:17">
      <c r="A14" s="72" t="s">
        <v>1125</v>
      </c>
      <c r="H14" s="72" t="str">
        <f>$J$1&amp;I14&amp;"*"</f>
        <v>*2026-03*</v>
      </c>
      <c r="I14" s="72">
        <v>3</v>
      </c>
    </row>
    <row r="15" spans="1:17">
      <c r="A15" s="72" t="s">
        <v>1127</v>
      </c>
      <c r="B15" s="72">
        <f>SUM(B3:B14)</f>
        <v>224</v>
      </c>
      <c r="E15" s="72">
        <f>SUM(E3:E14)</f>
        <v>30</v>
      </c>
    </row>
    <row r="16" spans="1:17">
      <c r="J16"/>
      <c r="L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x0052_6 xmlns="e8f7edb7-df36-41e4-b0e9-dbf4e26f1a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7" ma:contentTypeDescription="新しいドキュメントを作成します。" ma:contentTypeScope="" ma:versionID="12cc661a8ceaee991e6f4be803152b77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979d92b771762a76e02499d1139b0e21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_x0052_6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52_6" ma:index="22" nillable="true" ma:displayName="R6" ma:format="Dropdown" ma:internalName="_x0052_6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e8d555c-9fc1-4aff-8684-da818528a046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78E6A-D996-4CB6-B577-C85EAAC0211B}"/>
</file>

<file path=customXml/itemProps2.xml><?xml version="1.0" encoding="utf-8"?>
<ds:datastoreItem xmlns:ds="http://schemas.openxmlformats.org/officeDocument/2006/customXml" ds:itemID="{F74EE35E-ECBE-49A7-BED3-03F87C46A3E5}"/>
</file>

<file path=customXml/itemProps3.xml><?xml version="1.0" encoding="utf-8"?>
<ds:datastoreItem xmlns:ds="http://schemas.openxmlformats.org/officeDocument/2006/customXml" ds:itemID="{02EA82F1-F807-488B-9D92-3452621C8F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/>
  <cp:revision/>
  <dcterms:created xsi:type="dcterms:W3CDTF">2025-12-25T23:38:40Z</dcterms:created>
  <dcterms:modified xsi:type="dcterms:W3CDTF">2026-09-18T00:45:36Z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