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若松　徹也　（水道整備課）\Desktop\"/>
    </mc:Choice>
  </mc:AlternateContent>
  <xr:revisionPtr revIDLastSave="0" documentId="13_ncr:1_{B71D4100-266E-44AF-86F5-68D4F91CEE5B}" xr6:coauthVersionLast="47" xr6:coauthVersionMax="47" xr10:uidLastSave="{00000000-0000-0000-0000-000000000000}"/>
  <bookViews>
    <workbookView xWindow="-98" yWindow="-98" windowWidth="20715" windowHeight="13155" activeTab="1" xr2:uid="{00000000-000D-0000-FFFF-FFFF00000000}"/>
  </bookViews>
  <sheets>
    <sheet name="はじめに" sheetId="19" r:id="rId1"/>
    <sheet name="①設計シート（同時使用率1・２F）" sheetId="6" r:id="rId2"/>
    <sheet name="参考" sheetId="12" r:id="rId3"/>
    <sheet name="直管換算表（参考）" sheetId="2" r:id="rId4"/>
    <sheet name="表" sheetId="3" state="hidden" r:id="rId5"/>
  </sheets>
  <definedNames>
    <definedName name="_xlnm.Print_Area" localSheetId="1">'①設計シート（同時使用率1・２F）'!$A$1:$I$97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6" l="1"/>
  <c r="H74" i="6" l="1"/>
  <c r="I85" i="6" l="1"/>
  <c r="K49" i="6"/>
  <c r="K50" i="6"/>
  <c r="K51" i="6"/>
  <c r="K52" i="6"/>
  <c r="K53" i="6"/>
  <c r="K54" i="6"/>
  <c r="K55" i="6"/>
  <c r="K56" i="6"/>
  <c r="K59" i="6"/>
  <c r="K60" i="6"/>
  <c r="K61" i="6"/>
  <c r="K62" i="6"/>
  <c r="K63" i="6"/>
  <c r="K74" i="6"/>
  <c r="J59" i="6"/>
  <c r="J60" i="6"/>
  <c r="J61" i="6"/>
  <c r="J62" i="6"/>
  <c r="J63" i="6"/>
  <c r="G26" i="6" l="1"/>
  <c r="B31" i="6"/>
  <c r="K48" i="6"/>
  <c r="E11" i="6" l="1"/>
  <c r="E12" i="6"/>
  <c r="E13" i="6"/>
  <c r="E14" i="6"/>
  <c r="E15" i="6"/>
  <c r="E16" i="6"/>
  <c r="E17" i="6"/>
  <c r="E18" i="6"/>
  <c r="E19" i="6"/>
  <c r="E20" i="6"/>
  <c r="E21" i="6"/>
  <c r="E22" i="6"/>
  <c r="E23" i="6"/>
  <c r="E24" i="6"/>
  <c r="E25" i="6"/>
  <c r="E10" i="6" l="1"/>
  <c r="H11" i="6"/>
  <c r="H65" i="6" l="1"/>
  <c r="H66" i="6"/>
  <c r="H67" i="6"/>
  <c r="H68" i="6"/>
  <c r="H69" i="6"/>
  <c r="H70" i="6"/>
  <c r="H71" i="6"/>
  <c r="H72" i="6"/>
  <c r="H73" i="6"/>
  <c r="H75" i="6"/>
  <c r="H76" i="6"/>
  <c r="H77" i="6"/>
  <c r="H78" i="6"/>
  <c r="H79" i="6"/>
  <c r="K79" i="6" s="1"/>
  <c r="H80" i="6"/>
  <c r="H81" i="6"/>
  <c r="K81" i="6" s="1"/>
  <c r="H82" i="6"/>
  <c r="K82" i="6" s="1"/>
  <c r="H83" i="6"/>
  <c r="K83" i="6" s="1"/>
  <c r="H84" i="6"/>
  <c r="K84" i="6" s="1"/>
  <c r="H85" i="6"/>
  <c r="H64" i="6"/>
  <c r="K78" i="6" l="1"/>
  <c r="K80" i="6"/>
  <c r="K77" i="6"/>
  <c r="K76" i="6"/>
  <c r="K75" i="6"/>
  <c r="K73" i="6"/>
  <c r="K72" i="6"/>
  <c r="K71" i="6"/>
  <c r="K70" i="6"/>
  <c r="K69" i="6"/>
  <c r="K68" i="6"/>
  <c r="K67" i="6"/>
  <c r="K66" i="6"/>
  <c r="K65" i="6"/>
  <c r="K64" i="6"/>
  <c r="F81" i="6"/>
  <c r="J81" i="6" s="1"/>
  <c r="I81" i="6" s="1"/>
  <c r="J86" i="6"/>
  <c r="F83" i="6"/>
  <c r="J83" i="6" s="1"/>
  <c r="I83" i="6" s="1"/>
  <c r="F82" i="6"/>
  <c r="J82" i="6" s="1"/>
  <c r="I82" i="6" s="1"/>
  <c r="F79" i="6"/>
  <c r="J79" i="6" s="1"/>
  <c r="I79" i="6" s="1"/>
  <c r="F80" i="6" l="1"/>
  <c r="J80" i="6" s="1"/>
  <c r="I80" i="6" s="1"/>
  <c r="F84" i="6"/>
  <c r="J84" i="6" s="1"/>
  <c r="I84" i="6" s="1"/>
  <c r="F85" i="6" l="1"/>
  <c r="F77" i="6"/>
  <c r="J77" i="6" s="1"/>
  <c r="F76" i="6"/>
  <c r="J76" i="6" s="1"/>
  <c r="F75" i="6"/>
  <c r="J75" i="6" s="1"/>
  <c r="F73" i="6"/>
  <c r="J73" i="6" s="1"/>
  <c r="F72" i="6"/>
  <c r="J72" i="6" s="1"/>
  <c r="I72" i="6" s="1"/>
  <c r="F71" i="6"/>
  <c r="J71" i="6" s="1"/>
  <c r="I71" i="6" s="1"/>
  <c r="F70" i="6"/>
  <c r="J70" i="6" s="1"/>
  <c r="I70" i="6" s="1"/>
  <c r="F69" i="6"/>
  <c r="J69" i="6" s="1"/>
  <c r="I69" i="6" s="1"/>
  <c r="F68" i="6"/>
  <c r="J68" i="6" s="1"/>
  <c r="I68" i="6" s="1"/>
  <c r="F67" i="6"/>
  <c r="J67" i="6" s="1"/>
  <c r="I67" i="6" s="1"/>
  <c r="F66" i="6"/>
  <c r="J66" i="6" s="1"/>
  <c r="I66" i="6" s="1"/>
  <c r="F65" i="6"/>
  <c r="J65" i="6" s="1"/>
  <c r="I65" i="6" s="1"/>
  <c r="F64" i="6"/>
  <c r="J64" i="6" s="1"/>
  <c r="I64" i="6" s="1"/>
  <c r="G81" i="6" l="1"/>
  <c r="I75" i="6"/>
  <c r="G75" i="6" s="1"/>
  <c r="G82" i="6"/>
  <c r="I76" i="6"/>
  <c r="G76" i="6" s="1"/>
  <c r="G83" i="6"/>
  <c r="I77" i="6"/>
  <c r="G77" i="6" s="1"/>
  <c r="G79" i="6"/>
  <c r="I73" i="6"/>
  <c r="G73" i="6" s="1"/>
  <c r="G72" i="6"/>
  <c r="G71" i="6"/>
  <c r="G70" i="6"/>
  <c r="G69" i="6"/>
  <c r="G68" i="6"/>
  <c r="G67" i="6"/>
  <c r="G66" i="6"/>
  <c r="G65" i="6"/>
  <c r="F56" i="6"/>
  <c r="J56" i="6" s="1"/>
  <c r="F55" i="6"/>
  <c r="J55" i="6" s="1"/>
  <c r="F54" i="6"/>
  <c r="J54" i="6" s="1"/>
  <c r="F53" i="6"/>
  <c r="J53" i="6" s="1"/>
  <c r="F52" i="6"/>
  <c r="J52" i="6" s="1"/>
  <c r="F51" i="6"/>
  <c r="J51" i="6" s="1"/>
  <c r="F50" i="6"/>
  <c r="J50" i="6" s="1"/>
  <c r="F49" i="6"/>
  <c r="J49" i="6" s="1"/>
  <c r="F48" i="6"/>
  <c r="J48" i="6" s="1"/>
  <c r="D37" i="6"/>
  <c r="H25" i="6"/>
  <c r="I25" i="6" s="1"/>
  <c r="H24" i="6"/>
  <c r="I24" i="6" s="1"/>
  <c r="H23" i="6"/>
  <c r="I23" i="6" s="1"/>
  <c r="H22" i="6"/>
  <c r="I22" i="6" s="1"/>
  <c r="H21" i="6"/>
  <c r="I21" i="6" s="1"/>
  <c r="H20" i="6"/>
  <c r="I20" i="6" s="1"/>
  <c r="H19" i="6"/>
  <c r="I19" i="6" s="1"/>
  <c r="H18" i="6"/>
  <c r="I18" i="6" s="1"/>
  <c r="H17" i="6"/>
  <c r="I17" i="6" s="1"/>
  <c r="H16" i="6"/>
  <c r="I16" i="6" s="1"/>
  <c r="H15" i="6"/>
  <c r="I15" i="6" s="1"/>
  <c r="H14" i="6"/>
  <c r="I14" i="6" s="1"/>
  <c r="H13" i="6"/>
  <c r="I13" i="6" s="1"/>
  <c r="H12" i="6"/>
  <c r="I12" i="6" s="1"/>
  <c r="I11" i="6"/>
  <c r="H10" i="6"/>
  <c r="I10" i="6" s="1"/>
  <c r="B26" i="6"/>
  <c r="D25" i="6"/>
  <c r="D24" i="6"/>
  <c r="D23" i="6"/>
  <c r="D22" i="6"/>
  <c r="D21" i="6"/>
  <c r="D20" i="6"/>
  <c r="D19" i="6"/>
  <c r="D18" i="6"/>
  <c r="D17" i="6"/>
  <c r="D16" i="6"/>
  <c r="D15" i="6"/>
  <c r="D14" i="6"/>
  <c r="D13" i="6"/>
  <c r="D12" i="6"/>
  <c r="D11" i="6"/>
  <c r="D26" i="6" l="1"/>
  <c r="G7" i="6"/>
  <c r="F27" i="6" s="1"/>
  <c r="I52" i="6"/>
  <c r="G52" i="6" s="1"/>
  <c r="I56" i="6"/>
  <c r="G56" i="6" s="1"/>
  <c r="I51" i="6"/>
  <c r="G51" i="6" s="1"/>
  <c r="I49" i="6"/>
  <c r="G49" i="6" s="1"/>
  <c r="I53" i="6"/>
  <c r="G53" i="6" s="1"/>
  <c r="I55" i="6"/>
  <c r="G55" i="6" s="1"/>
  <c r="I50" i="6"/>
  <c r="G50" i="6" s="1"/>
  <c r="I54" i="6"/>
  <c r="G54" i="6" s="1"/>
  <c r="I26" i="6"/>
  <c r="B30" i="6" l="1"/>
  <c r="B32" i="6" s="1"/>
  <c r="B36" i="6"/>
  <c r="B38" i="6" s="1"/>
  <c r="G38" i="6" s="1"/>
  <c r="I48" i="6"/>
  <c r="G64" i="6"/>
  <c r="B41" i="6" l="1"/>
  <c r="G31" i="6"/>
  <c r="K58" i="6"/>
  <c r="G48" i="6"/>
  <c r="F74" i="6"/>
  <c r="J74" i="6" s="1"/>
  <c r="F78" i="6"/>
  <c r="J78" i="6" s="1"/>
  <c r="G84" i="6" l="1"/>
  <c r="I78" i="6"/>
  <c r="G78" i="6" s="1"/>
  <c r="G80" i="6"/>
  <c r="I74" i="6"/>
  <c r="F57" i="6"/>
  <c r="J57" i="6" s="1"/>
  <c r="I57" i="6" s="1"/>
  <c r="K57" i="6"/>
  <c r="F58" i="6"/>
  <c r="J58" i="6" s="1"/>
  <c r="I58" i="6" s="1"/>
  <c r="B43" i="6"/>
  <c r="G43" i="6" s="1"/>
  <c r="I88" i="6" l="1"/>
  <c r="C92" i="6" s="1"/>
  <c r="C97" i="6"/>
  <c r="E97" i="6" s="1"/>
  <c r="G58" i="6"/>
  <c r="G74" i="6"/>
  <c r="G57" i="6"/>
  <c r="I59" i="6" l="1"/>
  <c r="C91" i="6" s="1"/>
  <c r="C93" i="6" s="1"/>
  <c r="C94" i="6" s="1"/>
  <c r="C96" i="6" s="1"/>
  <c r="E9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201810</author>
    <author>201109</author>
  </authors>
  <commentList>
    <comment ref="B10" authorId="0" shapeId="0" xr:uid="{00000000-0006-0000-0100-000001000000}">
      <text>
        <r>
          <rPr>
            <sz val="9"/>
            <color indexed="81"/>
            <rFont val="MS P ゴシック"/>
            <family val="3"/>
            <charset val="128"/>
          </rPr>
          <t xml:space="preserve">1戸分の水栓数を記入
</t>
        </r>
      </text>
    </comment>
    <comment ref="C10" authorId="0" shapeId="0" xr:uid="{00000000-0006-0000-0100-000002000000}">
      <text>
        <r>
          <rPr>
            <sz val="9"/>
            <color indexed="81"/>
            <rFont val="MS P ゴシック"/>
            <family val="3"/>
            <charset val="128"/>
          </rPr>
          <t>前橋市給水装置工事設計施工指針
第3章 設計 表3　参照</t>
        </r>
      </text>
    </comment>
    <comment ref="G10" authorId="1" shapeId="0" xr:uid="{00000000-0006-0000-0100-000003000000}">
      <text>
        <r>
          <rPr>
            <b/>
            <sz val="9"/>
            <color indexed="81"/>
            <rFont val="ＭＳ Ｐゴシック"/>
            <family val="3"/>
            <charset val="128"/>
          </rPr>
          <t xml:space="preserve">同時使用水栓は最も圧力の損失が大きい給水栓を中心に同時に使用する水栓を選択し入力する。
</t>
        </r>
        <r>
          <rPr>
            <sz val="9"/>
            <color indexed="81"/>
            <rFont val="ＭＳ Ｐゴシック"/>
            <family val="3"/>
            <charset val="128"/>
          </rPr>
          <t xml:space="preserve">
通常「台所流し」「洗濯流し」「洗面器」「大便器」より選択する</t>
        </r>
      </text>
    </comment>
    <comment ref="B30" authorId="0" shapeId="0" xr:uid="{00000000-0006-0000-0100-000004000000}">
      <text>
        <r>
          <rPr>
            <b/>
            <sz val="9"/>
            <color indexed="81"/>
            <rFont val="MS P ゴシック"/>
            <family val="3"/>
            <charset val="128"/>
          </rPr>
          <t>損失水頭の計算には使用しない水量</t>
        </r>
      </text>
    </comment>
    <comment ref="B32" authorId="0" shapeId="0" xr:uid="{00000000-0006-0000-0100-000005000000}">
      <text>
        <r>
          <rPr>
            <b/>
            <sz val="9"/>
            <color indexed="81"/>
            <rFont val="MS P ゴシック"/>
            <family val="3"/>
            <charset val="128"/>
          </rPr>
          <t>損失水頭の計算に使用する水量</t>
        </r>
      </text>
    </comment>
    <comment ref="B33" authorId="1" shapeId="0" xr:uid="{00000000-0006-0000-0100-000006000000}">
      <text>
        <r>
          <rPr>
            <b/>
            <sz val="9"/>
            <color indexed="81"/>
            <rFont val="ＭＳ Ｐゴシック"/>
            <family val="3"/>
            <charset val="128"/>
          </rPr>
          <t>調査した最小動水圧を入力する。</t>
        </r>
        <r>
          <rPr>
            <sz val="9"/>
            <color indexed="81"/>
            <rFont val="ＭＳ Ｐゴシック"/>
            <family val="3"/>
            <charset val="128"/>
          </rPr>
          <t xml:space="preserve">
朝７時から８時の時間帯が最小動水圧となる可能性が高い
</t>
        </r>
      </text>
    </comment>
    <comment ref="B37" authorId="1" shapeId="0" xr:uid="{00000000-0006-0000-0100-000007000000}">
      <text>
        <r>
          <rPr>
            <b/>
            <sz val="9"/>
            <color indexed="81"/>
            <rFont val="ＭＳ Ｐゴシック"/>
            <family val="3"/>
            <charset val="128"/>
          </rPr>
          <t>仮定の流速を入力する。</t>
        </r>
        <r>
          <rPr>
            <sz val="9"/>
            <color indexed="81"/>
            <rFont val="ＭＳ Ｐゴシック"/>
            <family val="3"/>
            <charset val="128"/>
          </rPr>
          <t xml:space="preserve">
2ｍ/ｓ以下とする</t>
        </r>
      </text>
    </comment>
    <comment ref="B42" authorId="1" shapeId="0" xr:uid="{00000000-0006-0000-0100-000008000000}">
      <text>
        <r>
          <rPr>
            <b/>
            <sz val="9"/>
            <color indexed="81"/>
            <rFont val="ＭＳ Ｐゴシック"/>
            <family val="3"/>
            <charset val="128"/>
          </rPr>
          <t>仮定の流速を入力する。</t>
        </r>
        <r>
          <rPr>
            <sz val="9"/>
            <color indexed="81"/>
            <rFont val="ＭＳ Ｐゴシック"/>
            <family val="3"/>
            <charset val="128"/>
          </rPr>
          <t xml:space="preserve">
2ｍ/ｓ以下とする</t>
        </r>
      </text>
    </comment>
    <comment ref="E48" authorId="1" shapeId="0" xr:uid="{00000000-0006-0000-0100-000009000000}">
      <text>
        <r>
          <rPr>
            <b/>
            <sz val="9"/>
            <color indexed="81"/>
            <rFont val="ＭＳ Ｐゴシック"/>
            <family val="3"/>
            <charset val="128"/>
          </rPr>
          <t>上表の末端水栓（台所）流量</t>
        </r>
      </text>
    </comment>
    <comment ref="H48" authorId="1" shapeId="0" xr:uid="{00000000-0006-0000-0100-00000A000000}">
      <text>
        <r>
          <rPr>
            <b/>
            <sz val="9"/>
            <color indexed="81"/>
            <rFont val="ＭＳ Ｐゴシック"/>
            <family val="3"/>
            <charset val="128"/>
          </rPr>
          <t>管延長を入力する。
右図にある各記号Ａ～Ｊを参照
※配水管から一番遠い水栓を対象とする。
（右図の場合204号室の水栓）</t>
        </r>
      </text>
    </comment>
    <comment ref="E49" authorId="0" shapeId="0" xr:uid="{00000000-0006-0000-0100-00000B000000}">
      <text>
        <r>
          <rPr>
            <b/>
            <sz val="9"/>
            <color indexed="81"/>
            <rFont val="MS P ゴシック"/>
            <family val="3"/>
            <charset val="128"/>
          </rPr>
          <t>上表の1戸の設計水量</t>
        </r>
      </text>
    </comment>
    <comment ref="E50" authorId="0" shapeId="0" xr:uid="{00000000-0006-0000-0100-00000C000000}">
      <text>
        <r>
          <rPr>
            <b/>
            <sz val="9"/>
            <color indexed="81"/>
            <rFont val="MS P ゴシック"/>
            <family val="3"/>
            <charset val="128"/>
          </rPr>
          <t>上表の1戸の設計水量</t>
        </r>
      </text>
    </comment>
    <comment ref="E51" authorId="0" shapeId="0" xr:uid="{00000000-0006-0000-0100-00000D000000}">
      <text>
        <r>
          <rPr>
            <b/>
            <sz val="9"/>
            <color indexed="81"/>
            <rFont val="MS P ゴシック"/>
            <family val="3"/>
            <charset val="128"/>
          </rPr>
          <t>上表の一部屋当たりの設計数量を使用
28.8×2(二部屋分)＝57.6</t>
        </r>
      </text>
    </comment>
    <comment ref="E52" authorId="0" shapeId="0" xr:uid="{00000000-0006-0000-0100-00000E000000}">
      <text>
        <r>
          <rPr>
            <b/>
            <sz val="9"/>
            <color indexed="81"/>
            <rFont val="MS P ゴシック"/>
            <family val="3"/>
            <charset val="128"/>
          </rPr>
          <t>上表の一部屋当たりの設計数量を使用
28.8×3(三部屋分)＝86.4</t>
        </r>
      </text>
    </comment>
    <comment ref="E53" authorId="0" shapeId="0" xr:uid="{00000000-0006-0000-0100-00000F000000}">
      <text>
        <r>
          <rPr>
            <b/>
            <sz val="9"/>
            <color indexed="81"/>
            <rFont val="MS P ゴシック"/>
            <family val="3"/>
            <charset val="128"/>
          </rPr>
          <t>上表の一部屋当たりの設計数量を使用
28.8×4(四部屋分)＝115.2</t>
        </r>
      </text>
    </comment>
    <comment ref="E54" authorId="0" shapeId="0" xr:uid="{00000000-0006-0000-0100-000010000000}">
      <text>
        <r>
          <rPr>
            <b/>
            <sz val="9"/>
            <color indexed="81"/>
            <rFont val="MS P ゴシック"/>
            <family val="3"/>
            <charset val="128"/>
          </rPr>
          <t>上表の一部屋当たりの設計数量を使用
28.8×5(五部屋分)＝144</t>
        </r>
      </text>
    </comment>
    <comment ref="E55" authorId="0" shapeId="0" xr:uid="{00000000-0006-0000-0100-000011000000}">
      <text>
        <r>
          <rPr>
            <b/>
            <sz val="9"/>
            <color indexed="81"/>
            <rFont val="MS P ゴシック"/>
            <family val="3"/>
            <charset val="128"/>
          </rPr>
          <t>上表の一部屋当たりの設計数量を使用
28.8×6(六部屋分)＝172.8</t>
        </r>
      </text>
    </comment>
    <comment ref="E56" authorId="0" shapeId="0" xr:uid="{00000000-0006-0000-0100-000012000000}">
      <text>
        <r>
          <rPr>
            <b/>
            <sz val="9"/>
            <color indexed="81"/>
            <rFont val="MS P ゴシック"/>
            <family val="3"/>
            <charset val="128"/>
          </rPr>
          <t>上表の一部屋当たりの設計数量を使用
28.8×7(七部屋分)＝201.6</t>
        </r>
      </text>
    </comment>
    <comment ref="E57" authorId="0" shapeId="0" xr:uid="{00000000-0006-0000-0100-000013000000}">
      <text>
        <r>
          <rPr>
            <b/>
            <sz val="9"/>
            <color indexed="81"/>
            <rFont val="MS P ゴシック"/>
            <family val="3"/>
            <charset val="128"/>
          </rPr>
          <t>上表の一部屋当たりの設計数量を使用
28.8×8(八部屋分)＝230.4
上表の全体の設計水量と一致することを確認</t>
        </r>
      </text>
    </comment>
    <comment ref="B64" authorId="1" shapeId="0" xr:uid="{00000000-0006-0000-0100-000014000000}">
      <text>
        <r>
          <rPr>
            <b/>
            <sz val="9"/>
            <color indexed="81"/>
            <rFont val="ＭＳ Ｐゴシック"/>
            <family val="3"/>
            <charset val="128"/>
          </rPr>
          <t>給水器具を入力してその口径、区間の流量を上表と同様に入力する。　
給水器具は末端水栓からサドル分水栓までの経路上で使用されている器具を入力。</t>
        </r>
      </text>
    </comment>
    <comment ref="I85" authorId="1" shapeId="0" xr:uid="{00000000-0006-0000-0100-000015000000}">
      <text>
        <r>
          <rPr>
            <b/>
            <sz val="9"/>
            <color indexed="81"/>
            <rFont val="ＭＳ Ｐゴシック"/>
            <family val="3"/>
            <charset val="128"/>
          </rPr>
          <t xml:space="preserve">ヘッダーの圧力損失は1ｍとし、口径を入力すると「1」が表示される。
</t>
        </r>
        <r>
          <rPr>
            <sz val="9"/>
            <color indexed="81"/>
            <rFont val="ＭＳ Ｐゴシック"/>
            <family val="3"/>
            <charset val="128"/>
          </rPr>
          <t xml:space="preserve">
</t>
        </r>
      </text>
    </comment>
    <comment ref="I86" authorId="1" shapeId="0" xr:uid="{00000000-0006-0000-0100-000016000000}">
      <text>
        <r>
          <rPr>
            <b/>
            <sz val="9"/>
            <color indexed="81"/>
            <rFont val="ＭＳ Ｐゴシック"/>
            <family val="3"/>
            <charset val="128"/>
          </rPr>
          <t>配水管から最高位の給水栓までの高さを入力</t>
        </r>
      </text>
    </comment>
    <comment ref="I87" authorId="1" shapeId="0" xr:uid="{00000000-0006-0000-0100-000017000000}">
      <text>
        <r>
          <rPr>
            <b/>
            <sz val="9"/>
            <color indexed="81"/>
            <rFont val="ＭＳ Ｐゴシック"/>
            <family val="3"/>
            <charset val="128"/>
          </rPr>
          <t>必要圧力を直接入力する。
洗浄便座は5～7ｍ
シャワーは7～15ｍ
混合栓は7ｍ
としメーカーの性能仕様によること。</t>
        </r>
      </text>
    </comment>
  </commentList>
</comments>
</file>

<file path=xl/sharedStrings.xml><?xml version="1.0" encoding="utf-8"?>
<sst xmlns="http://schemas.openxmlformats.org/spreadsheetml/2006/main" count="344" uniqueCount="227">
  <si>
    <t>表1　種類別吐水量と対応する給水用具の口径</t>
    <rPh sb="0" eb="1">
      <t>ヒョウ</t>
    </rPh>
    <rPh sb="3" eb="5">
      <t>シュルイ</t>
    </rPh>
    <rPh sb="5" eb="6">
      <t>ベツ</t>
    </rPh>
    <rPh sb="6" eb="7">
      <t>ト</t>
    </rPh>
    <rPh sb="7" eb="9">
      <t>スイリョウ</t>
    </rPh>
    <rPh sb="10" eb="12">
      <t>タイオウ</t>
    </rPh>
    <rPh sb="14" eb="16">
      <t>キュウスイ</t>
    </rPh>
    <rPh sb="16" eb="18">
      <t>ヨウグ</t>
    </rPh>
    <rPh sb="19" eb="21">
      <t>コウケイ</t>
    </rPh>
    <phoneticPr fontId="1"/>
  </si>
  <si>
    <t>用途</t>
    <rPh sb="0" eb="2">
      <t>ヨウト</t>
    </rPh>
    <phoneticPr fontId="1"/>
  </si>
  <si>
    <t>使用水量</t>
    <rPh sb="0" eb="2">
      <t>シヨウ</t>
    </rPh>
    <rPh sb="2" eb="4">
      <t>スイリョウ</t>
    </rPh>
    <phoneticPr fontId="1"/>
  </si>
  <si>
    <t>台所流し</t>
    <rPh sb="0" eb="2">
      <t>ダイドコロ</t>
    </rPh>
    <rPh sb="2" eb="3">
      <t>ナガ</t>
    </rPh>
    <phoneticPr fontId="1"/>
  </si>
  <si>
    <t>洗濯流し</t>
    <rPh sb="0" eb="2">
      <t>センタク</t>
    </rPh>
    <rPh sb="2" eb="3">
      <t>ナガ</t>
    </rPh>
    <phoneticPr fontId="1"/>
  </si>
  <si>
    <t>浴槽（和式）</t>
    <rPh sb="0" eb="2">
      <t>ヨクソウ</t>
    </rPh>
    <rPh sb="3" eb="5">
      <t>ワシキ</t>
    </rPh>
    <phoneticPr fontId="1"/>
  </si>
  <si>
    <t>浴槽（洋式）</t>
    <rPh sb="0" eb="2">
      <t>ヨクソウ</t>
    </rPh>
    <rPh sb="3" eb="4">
      <t>ヨウ</t>
    </rPh>
    <phoneticPr fontId="1"/>
  </si>
  <si>
    <t>シャワー</t>
    <phoneticPr fontId="1"/>
  </si>
  <si>
    <t>小便器（洗浄水槽）</t>
    <rPh sb="0" eb="3">
      <t>ショウベンキ</t>
    </rPh>
    <rPh sb="4" eb="6">
      <t>センジョウ</t>
    </rPh>
    <rPh sb="6" eb="8">
      <t>スイソウ</t>
    </rPh>
    <phoneticPr fontId="1"/>
  </si>
  <si>
    <t>小便器（洗浄弁）</t>
    <rPh sb="0" eb="3">
      <t>ショウベンキ</t>
    </rPh>
    <rPh sb="4" eb="6">
      <t>センジョウ</t>
    </rPh>
    <rPh sb="6" eb="7">
      <t>ベン</t>
    </rPh>
    <phoneticPr fontId="1"/>
  </si>
  <si>
    <t>大便器（洗浄水槽）</t>
    <rPh sb="0" eb="1">
      <t>ダイ</t>
    </rPh>
    <rPh sb="1" eb="3">
      <t>ベンキ</t>
    </rPh>
    <rPh sb="4" eb="6">
      <t>センジョウ</t>
    </rPh>
    <rPh sb="6" eb="8">
      <t>スイソウ</t>
    </rPh>
    <phoneticPr fontId="1"/>
  </si>
  <si>
    <t>大便器（洗浄弁）</t>
    <rPh sb="0" eb="1">
      <t>ダイ</t>
    </rPh>
    <rPh sb="1" eb="3">
      <t>ベンキ</t>
    </rPh>
    <rPh sb="4" eb="6">
      <t>センジョウ</t>
    </rPh>
    <rPh sb="6" eb="7">
      <t>ベン</t>
    </rPh>
    <phoneticPr fontId="1"/>
  </si>
  <si>
    <t>手洗器</t>
    <rPh sb="0" eb="2">
      <t>テアラ</t>
    </rPh>
    <rPh sb="2" eb="3">
      <t>キ</t>
    </rPh>
    <phoneticPr fontId="1"/>
  </si>
  <si>
    <t>消火栓（小型）</t>
    <rPh sb="0" eb="3">
      <t>ショウカセン</t>
    </rPh>
    <rPh sb="4" eb="6">
      <t>コガタ</t>
    </rPh>
    <phoneticPr fontId="1"/>
  </si>
  <si>
    <t>散水</t>
    <rPh sb="0" eb="2">
      <t>サンスイ</t>
    </rPh>
    <phoneticPr fontId="1"/>
  </si>
  <si>
    <t>洗車</t>
    <rPh sb="0" eb="2">
      <t>センシャ</t>
    </rPh>
    <phoneticPr fontId="1"/>
  </si>
  <si>
    <t>水栓数</t>
    <rPh sb="0" eb="1">
      <t>スイ</t>
    </rPh>
    <rPh sb="1" eb="2">
      <t>セン</t>
    </rPh>
    <rPh sb="2" eb="3">
      <t>スウ</t>
    </rPh>
    <phoneticPr fontId="1"/>
  </si>
  <si>
    <t>合計</t>
    <rPh sb="0" eb="2">
      <t>ゴウケイ</t>
    </rPh>
    <phoneticPr fontId="1"/>
  </si>
  <si>
    <t>使用水量小計</t>
    <rPh sb="0" eb="2">
      <t>シヨウ</t>
    </rPh>
    <rPh sb="2" eb="4">
      <t>スイリョウ</t>
    </rPh>
    <rPh sb="4" eb="6">
      <t>ショウケイ</t>
    </rPh>
    <phoneticPr fontId="1"/>
  </si>
  <si>
    <t>洗面器</t>
    <rPh sb="0" eb="2">
      <t>センメン</t>
    </rPh>
    <rPh sb="2" eb="3">
      <t>キ</t>
    </rPh>
    <phoneticPr fontId="1"/>
  </si>
  <si>
    <t>表３　同時使用率を考慮した給水栓数</t>
    <rPh sb="0" eb="1">
      <t>ヒョウ</t>
    </rPh>
    <rPh sb="3" eb="5">
      <t>ドウジ</t>
    </rPh>
    <rPh sb="5" eb="7">
      <t>シヨウ</t>
    </rPh>
    <rPh sb="7" eb="8">
      <t>リツ</t>
    </rPh>
    <rPh sb="9" eb="11">
      <t>コウリョ</t>
    </rPh>
    <rPh sb="13" eb="15">
      <t>キュウスイ</t>
    </rPh>
    <rPh sb="15" eb="16">
      <t>セン</t>
    </rPh>
    <rPh sb="16" eb="17">
      <t>スウ</t>
    </rPh>
    <phoneticPr fontId="1"/>
  </si>
  <si>
    <t>総給水用具数（個）</t>
    <rPh sb="0" eb="1">
      <t>ソウ</t>
    </rPh>
    <rPh sb="1" eb="3">
      <t>キュウスイ</t>
    </rPh>
    <rPh sb="3" eb="5">
      <t>ヨウグ</t>
    </rPh>
    <rPh sb="5" eb="6">
      <t>スウ</t>
    </rPh>
    <rPh sb="7" eb="8">
      <t>コ</t>
    </rPh>
    <phoneticPr fontId="1"/>
  </si>
  <si>
    <t>同時使用率を考慮した給水用具数（個）</t>
    <rPh sb="0" eb="2">
      <t>ドウジ</t>
    </rPh>
    <rPh sb="2" eb="4">
      <t>シヨウ</t>
    </rPh>
    <rPh sb="4" eb="5">
      <t>リツ</t>
    </rPh>
    <rPh sb="6" eb="8">
      <t>コウリョ</t>
    </rPh>
    <rPh sb="10" eb="12">
      <t>キュウスイ</t>
    </rPh>
    <rPh sb="12" eb="14">
      <t>ヨウグ</t>
    </rPh>
    <rPh sb="14" eb="15">
      <t>スウ</t>
    </rPh>
    <rPh sb="16" eb="17">
      <t>コ</t>
    </rPh>
    <phoneticPr fontId="1"/>
  </si>
  <si>
    <t>５～１０</t>
    <phoneticPr fontId="1"/>
  </si>
  <si>
    <t>２～４</t>
    <phoneticPr fontId="1"/>
  </si>
  <si>
    <t>１１～１５</t>
    <phoneticPr fontId="1"/>
  </si>
  <si>
    <t>１６～２０</t>
    <phoneticPr fontId="1"/>
  </si>
  <si>
    <t>２１～３０</t>
    <phoneticPr fontId="1"/>
  </si>
  <si>
    <t>表3</t>
    <rPh sb="0" eb="1">
      <t>ヒョウ</t>
    </rPh>
    <phoneticPr fontId="1"/>
  </si>
  <si>
    <t>同時使用の水栓数</t>
    <rPh sb="0" eb="2">
      <t>ドウジ</t>
    </rPh>
    <phoneticPr fontId="1"/>
  </si>
  <si>
    <t>ＭＰａ</t>
    <phoneticPr fontId="1"/>
  </si>
  <si>
    <t>Ｑ：設計水量</t>
    <rPh sb="2" eb="4">
      <t>セッケイ</t>
    </rPh>
    <rPh sb="4" eb="6">
      <t>スイリョウ</t>
    </rPh>
    <phoneticPr fontId="1"/>
  </si>
  <si>
    <t>Ｖ：流速</t>
    <rPh sb="2" eb="4">
      <t>リュウソク</t>
    </rPh>
    <phoneticPr fontId="1"/>
  </si>
  <si>
    <t>mm</t>
    <phoneticPr fontId="1"/>
  </si>
  <si>
    <t>管径</t>
    <rPh sb="0" eb="1">
      <t>カン</t>
    </rPh>
    <rPh sb="1" eb="2">
      <t>ケイ</t>
    </rPh>
    <phoneticPr fontId="1"/>
  </si>
  <si>
    <t>mmと仮設定</t>
    <rPh sb="3" eb="4">
      <t>カリ</t>
    </rPh>
    <rPh sb="4" eb="6">
      <t>セッテイ</t>
    </rPh>
    <phoneticPr fontId="1"/>
  </si>
  <si>
    <t>管径50ｍｍ以下はウエストン公式、75ｍｍ以上はヘーゼン・ウィリアム公式で計算します。</t>
    <rPh sb="0" eb="1">
      <t>カン</t>
    </rPh>
    <rPh sb="1" eb="2">
      <t>ケイ</t>
    </rPh>
    <rPh sb="6" eb="8">
      <t>イカ</t>
    </rPh>
    <rPh sb="14" eb="16">
      <t>コウシキ</t>
    </rPh>
    <rPh sb="21" eb="23">
      <t>イジョウ</t>
    </rPh>
    <rPh sb="34" eb="36">
      <t>コウシキ</t>
    </rPh>
    <rPh sb="37" eb="39">
      <t>ケイサン</t>
    </rPh>
    <phoneticPr fontId="1"/>
  </si>
  <si>
    <t>ウエストン公式</t>
    <rPh sb="5" eb="7">
      <t>コウシキ</t>
    </rPh>
    <phoneticPr fontId="1"/>
  </si>
  <si>
    <t>ｈ：管の摩擦損失水頭（ｍ）</t>
    <rPh sb="2" eb="3">
      <t>カン</t>
    </rPh>
    <rPh sb="4" eb="6">
      <t>マサツ</t>
    </rPh>
    <rPh sb="6" eb="8">
      <t>ソンシツ</t>
    </rPh>
    <rPh sb="8" eb="10">
      <t>スイトウ</t>
    </rPh>
    <phoneticPr fontId="1"/>
  </si>
  <si>
    <t>Ｌ：管延長</t>
    <rPh sb="2" eb="3">
      <t>カン</t>
    </rPh>
    <rPh sb="3" eb="5">
      <t>エンチョウ</t>
    </rPh>
    <phoneticPr fontId="1"/>
  </si>
  <si>
    <t>Ｄ：管径（ｍ）</t>
    <rPh sb="2" eb="3">
      <t>カン</t>
    </rPh>
    <rPh sb="3" eb="4">
      <t>ケイ</t>
    </rPh>
    <phoneticPr fontId="1"/>
  </si>
  <si>
    <t>Ｖ：流速（ｍ/秒）</t>
    <rPh sb="2" eb="4">
      <t>リュウソク</t>
    </rPh>
    <rPh sb="7" eb="8">
      <t>ビョウ</t>
    </rPh>
    <phoneticPr fontId="1"/>
  </si>
  <si>
    <t>ｇ：重力加速度（9.8ｍ／秒＾2）</t>
    <rPh sb="2" eb="4">
      <t>ジュウリョク</t>
    </rPh>
    <rPh sb="4" eb="7">
      <t>カソクド</t>
    </rPh>
    <rPh sb="13" eb="14">
      <t>ビョウ</t>
    </rPh>
    <phoneticPr fontId="1"/>
  </si>
  <si>
    <t>動水勾配は管延長と損失水頭の比で千分率で表示します。</t>
    <rPh sb="0" eb="1">
      <t>ドウ</t>
    </rPh>
    <rPh sb="1" eb="2">
      <t>ミズ</t>
    </rPh>
    <rPh sb="2" eb="4">
      <t>コウバイ</t>
    </rPh>
    <rPh sb="5" eb="6">
      <t>カン</t>
    </rPh>
    <rPh sb="6" eb="8">
      <t>エンチョウ</t>
    </rPh>
    <rPh sb="9" eb="11">
      <t>ソンシツ</t>
    </rPh>
    <rPh sb="11" eb="13">
      <t>スイトウ</t>
    </rPh>
    <rPh sb="14" eb="15">
      <t>ヒ</t>
    </rPh>
    <rPh sb="16" eb="19">
      <t>センブンリツ</t>
    </rPh>
    <rPh sb="20" eb="22">
      <t>ヒョウジ</t>
    </rPh>
    <phoneticPr fontId="1"/>
  </si>
  <si>
    <t>Ｉ＝ｈ／Ｌ×1000</t>
    <phoneticPr fontId="1"/>
  </si>
  <si>
    <t>動水勾配</t>
    <rPh sb="0" eb="1">
      <t>ドウ</t>
    </rPh>
    <rPh sb="1" eb="2">
      <t>スイ</t>
    </rPh>
    <rPh sb="2" eb="4">
      <t>コウバイ</t>
    </rPh>
    <phoneticPr fontId="1"/>
  </si>
  <si>
    <t>損失水頭</t>
    <rPh sb="0" eb="2">
      <t>ソンシツ</t>
    </rPh>
    <rPh sb="2" eb="4">
      <t>スイトウ</t>
    </rPh>
    <phoneticPr fontId="1"/>
  </si>
  <si>
    <t>区間の流量</t>
    <rPh sb="0" eb="2">
      <t>クカン</t>
    </rPh>
    <rPh sb="3" eb="5">
      <t>リュウリョウ</t>
    </rPh>
    <phoneticPr fontId="1"/>
  </si>
  <si>
    <t>A～B</t>
    <phoneticPr fontId="1"/>
  </si>
  <si>
    <t>B～C</t>
    <phoneticPr fontId="1"/>
  </si>
  <si>
    <t>C～D</t>
    <phoneticPr fontId="1"/>
  </si>
  <si>
    <t>D～E</t>
    <phoneticPr fontId="1"/>
  </si>
  <si>
    <t>E～F</t>
    <phoneticPr fontId="1"/>
  </si>
  <si>
    <t>F～G</t>
    <phoneticPr fontId="1"/>
  </si>
  <si>
    <t>G～H</t>
    <phoneticPr fontId="1"/>
  </si>
  <si>
    <t>H～I</t>
    <phoneticPr fontId="1"/>
  </si>
  <si>
    <t>Ｉ～Ｊ</t>
    <phoneticPr fontId="1"/>
  </si>
  <si>
    <t>記号</t>
    <rPh sb="0" eb="2">
      <t>キゴウ</t>
    </rPh>
    <phoneticPr fontId="1"/>
  </si>
  <si>
    <t>サドル分水栓</t>
    <rPh sb="3" eb="5">
      <t>ブンスイ</t>
    </rPh>
    <rPh sb="5" eb="6">
      <t>セン</t>
    </rPh>
    <phoneticPr fontId="1"/>
  </si>
  <si>
    <t>管延長の損失水頭　合計</t>
    <rPh sb="0" eb="1">
      <t>カン</t>
    </rPh>
    <rPh sb="1" eb="3">
      <t>エンチョウ</t>
    </rPh>
    <rPh sb="2" eb="3">
      <t>チョウ</t>
    </rPh>
    <rPh sb="4" eb="6">
      <t>ソンシツ</t>
    </rPh>
    <rPh sb="6" eb="8">
      <t>スイトウ</t>
    </rPh>
    <rPh sb="9" eb="11">
      <t>ゴウケイ</t>
    </rPh>
    <phoneticPr fontId="1"/>
  </si>
  <si>
    <t>Ｂ</t>
    <phoneticPr fontId="1"/>
  </si>
  <si>
    <t>Ｃ</t>
    <phoneticPr fontId="1"/>
  </si>
  <si>
    <t>Ｄ</t>
    <phoneticPr fontId="1"/>
  </si>
  <si>
    <t>Ｅ</t>
    <phoneticPr fontId="1"/>
  </si>
  <si>
    <t>Ｆ</t>
    <phoneticPr fontId="1"/>
  </si>
  <si>
    <t>Ｇ</t>
    <phoneticPr fontId="1"/>
  </si>
  <si>
    <t>Ｈ</t>
    <phoneticPr fontId="1"/>
  </si>
  <si>
    <t>Ｉ</t>
    <phoneticPr fontId="1"/>
  </si>
  <si>
    <t>直管換算延長</t>
    <rPh sb="0" eb="1">
      <t>チョク</t>
    </rPh>
    <rPh sb="1" eb="2">
      <t>カン</t>
    </rPh>
    <rPh sb="2" eb="4">
      <t>カンサン</t>
    </rPh>
    <rPh sb="4" eb="6">
      <t>エンチョウ</t>
    </rPh>
    <phoneticPr fontId="1"/>
  </si>
  <si>
    <t>管延長損失水頭の合計</t>
    <rPh sb="0" eb="1">
      <t>カン</t>
    </rPh>
    <rPh sb="1" eb="3">
      <t>エンチョウ</t>
    </rPh>
    <rPh sb="3" eb="5">
      <t>ソンシツ</t>
    </rPh>
    <rPh sb="5" eb="7">
      <t>スイトウ</t>
    </rPh>
    <rPh sb="8" eb="10">
      <t>ゴウケイ</t>
    </rPh>
    <phoneticPr fontId="1"/>
  </si>
  <si>
    <t>給水器具等損失水頭の合計</t>
    <rPh sb="0" eb="2">
      <t>キュウスイ</t>
    </rPh>
    <rPh sb="2" eb="4">
      <t>キグ</t>
    </rPh>
    <rPh sb="4" eb="5">
      <t>トウ</t>
    </rPh>
    <rPh sb="5" eb="7">
      <t>ソンシツ</t>
    </rPh>
    <rPh sb="7" eb="9">
      <t>スイトウ</t>
    </rPh>
    <rPh sb="10" eb="12">
      <t>ゴウケイ</t>
    </rPh>
    <phoneticPr fontId="1"/>
  </si>
  <si>
    <t>全所要水頭</t>
    <rPh sb="0" eb="1">
      <t>ゼン</t>
    </rPh>
    <rPh sb="1" eb="3">
      <t>ショヨウ</t>
    </rPh>
    <rPh sb="3" eb="5">
      <t>スイトウ</t>
    </rPh>
    <phoneticPr fontId="1"/>
  </si>
  <si>
    <t>配水管の最小動水圧と比較して</t>
    <rPh sb="0" eb="2">
      <t>ハイスイ</t>
    </rPh>
    <rPh sb="2" eb="3">
      <t>カン</t>
    </rPh>
    <rPh sb="4" eb="6">
      <t>サイショウ</t>
    </rPh>
    <rPh sb="6" eb="7">
      <t>ドウ</t>
    </rPh>
    <rPh sb="7" eb="8">
      <t>スイ</t>
    </rPh>
    <rPh sb="8" eb="9">
      <t>アツ</t>
    </rPh>
    <rPh sb="10" eb="12">
      <t>ヒカク</t>
    </rPh>
    <phoneticPr fontId="1"/>
  </si>
  <si>
    <t>なので</t>
    <phoneticPr fontId="1"/>
  </si>
  <si>
    <t>m</t>
    <phoneticPr fontId="1"/>
  </si>
  <si>
    <t>SI単位に変換して</t>
    <rPh sb="2" eb="4">
      <t>タンイ</t>
    </rPh>
    <rPh sb="5" eb="7">
      <t>ヘンカン</t>
    </rPh>
    <phoneticPr fontId="1"/>
  </si>
  <si>
    <t>MPa</t>
    <phoneticPr fontId="1"/>
  </si>
  <si>
    <t>給水器具等</t>
    <rPh sb="0" eb="2">
      <t>キュウスイ</t>
    </rPh>
    <rPh sb="2" eb="4">
      <t>キグ</t>
    </rPh>
    <rPh sb="4" eb="5">
      <t>トウ</t>
    </rPh>
    <phoneticPr fontId="1"/>
  </si>
  <si>
    <t>総立上り高（配水管から最高位給水栓までの高さ）</t>
    <rPh sb="0" eb="1">
      <t>ソウ</t>
    </rPh>
    <rPh sb="1" eb="3">
      <t>タチアガ</t>
    </rPh>
    <rPh sb="4" eb="5">
      <t>ダカ</t>
    </rPh>
    <rPh sb="6" eb="8">
      <t>ハイスイ</t>
    </rPh>
    <rPh sb="8" eb="9">
      <t>カン</t>
    </rPh>
    <rPh sb="11" eb="13">
      <t>サイコウ</t>
    </rPh>
    <rPh sb="13" eb="14">
      <t>クライ</t>
    </rPh>
    <rPh sb="14" eb="16">
      <t>キュウスイ</t>
    </rPh>
    <rPh sb="16" eb="17">
      <t>セン</t>
    </rPh>
    <rPh sb="20" eb="21">
      <t>タカ</t>
    </rPh>
    <phoneticPr fontId="1"/>
  </si>
  <si>
    <t>区間の流速</t>
    <rPh sb="0" eb="2">
      <t>クカン</t>
    </rPh>
    <rPh sb="3" eb="5">
      <t>リュウソク</t>
    </rPh>
    <phoneticPr fontId="1"/>
  </si>
  <si>
    <t>最大流速は</t>
    <rPh sb="0" eb="2">
      <t>サイダイ</t>
    </rPh>
    <rPh sb="2" eb="4">
      <t>リュウソク</t>
    </rPh>
    <phoneticPr fontId="1"/>
  </si>
  <si>
    <t>（箇所）</t>
    <rPh sb="1" eb="3">
      <t>カショ</t>
    </rPh>
    <phoneticPr fontId="1"/>
  </si>
  <si>
    <t>（L/min)</t>
    <phoneticPr fontId="1"/>
  </si>
  <si>
    <t>‰（I)</t>
    <phoneticPr fontId="1"/>
  </si>
  <si>
    <t>m(V)</t>
    <phoneticPr fontId="1"/>
  </si>
  <si>
    <t>mm(D)</t>
    <phoneticPr fontId="1"/>
  </si>
  <si>
    <t>m(h)</t>
    <phoneticPr fontId="1"/>
  </si>
  <si>
    <t>m(L)</t>
    <phoneticPr fontId="1"/>
  </si>
  <si>
    <t>給水用ヘッダー</t>
    <rPh sb="0" eb="3">
      <t>キュウスイヨウ</t>
    </rPh>
    <phoneticPr fontId="1"/>
  </si>
  <si>
    <t>直管換算表（参考）</t>
    <rPh sb="0" eb="1">
      <t>チョク</t>
    </rPh>
    <rPh sb="1" eb="2">
      <t>カン</t>
    </rPh>
    <rPh sb="2" eb="4">
      <t>カンサン</t>
    </rPh>
    <rPh sb="4" eb="5">
      <t>ヒョウ</t>
    </rPh>
    <rPh sb="6" eb="8">
      <t>サンコウ</t>
    </rPh>
    <phoneticPr fontId="1"/>
  </si>
  <si>
    <t>量水器（直線流羽車）</t>
    <rPh sb="0" eb="3">
      <t>リョウスイキ</t>
    </rPh>
    <rPh sb="4" eb="6">
      <t>チョクセン</t>
    </rPh>
    <rPh sb="6" eb="7">
      <t>リュウ</t>
    </rPh>
    <rPh sb="7" eb="8">
      <t>ハネ</t>
    </rPh>
    <rPh sb="8" eb="9">
      <t>クルマ</t>
    </rPh>
    <phoneticPr fontId="1"/>
  </si>
  <si>
    <t>－</t>
    <phoneticPr fontId="1"/>
  </si>
  <si>
    <t>埋設メータユニット</t>
    <rPh sb="0" eb="2">
      <t>マイセツ</t>
    </rPh>
    <phoneticPr fontId="1"/>
  </si>
  <si>
    <t>メータバイパスユニット（逆止弁付）</t>
    <rPh sb="12" eb="13">
      <t>ギャク</t>
    </rPh>
    <rPh sb="13" eb="14">
      <t>ト</t>
    </rPh>
    <rPh sb="14" eb="15">
      <t>ベン</t>
    </rPh>
    <rPh sb="15" eb="16">
      <t>ツキ</t>
    </rPh>
    <phoneticPr fontId="1"/>
  </si>
  <si>
    <t>メータバイパスユニット（逆止弁無）</t>
    <rPh sb="12" eb="13">
      <t>ギャク</t>
    </rPh>
    <rPh sb="13" eb="14">
      <t>ト</t>
    </rPh>
    <rPh sb="14" eb="15">
      <t>ベン</t>
    </rPh>
    <rPh sb="15" eb="16">
      <t>ナシ</t>
    </rPh>
    <phoneticPr fontId="1"/>
  </si>
  <si>
    <t>複式メータユニット</t>
    <rPh sb="0" eb="2">
      <t>フクシキ</t>
    </rPh>
    <phoneticPr fontId="1"/>
  </si>
  <si>
    <t>エルボ（塩ビ管）</t>
    <rPh sb="4" eb="5">
      <t>エン</t>
    </rPh>
    <rPh sb="6" eb="7">
      <t>カン</t>
    </rPh>
    <phoneticPr fontId="1"/>
  </si>
  <si>
    <t>チーズ（分岐　塩ビ管）</t>
    <rPh sb="4" eb="6">
      <t>ブンキ</t>
    </rPh>
    <rPh sb="7" eb="8">
      <t>エン</t>
    </rPh>
    <rPh sb="9" eb="10">
      <t>カン</t>
    </rPh>
    <phoneticPr fontId="1"/>
  </si>
  <si>
    <t>異径ソケット（塩ビ管）</t>
    <rPh sb="0" eb="1">
      <t>イ</t>
    </rPh>
    <rPh sb="1" eb="2">
      <t>ケイ</t>
    </rPh>
    <rPh sb="7" eb="8">
      <t>エン</t>
    </rPh>
    <rPh sb="9" eb="10">
      <t>カン</t>
    </rPh>
    <phoneticPr fontId="1"/>
  </si>
  <si>
    <t>エルボ（ＥＦ接合）</t>
    <rPh sb="6" eb="8">
      <t>セツゴウ</t>
    </rPh>
    <phoneticPr fontId="1"/>
  </si>
  <si>
    <t>チ－ズ（分岐　ＥＦ接合）</t>
    <rPh sb="4" eb="6">
      <t>ブンキ</t>
    </rPh>
    <rPh sb="9" eb="11">
      <t>セツゴウ</t>
    </rPh>
    <phoneticPr fontId="1"/>
  </si>
  <si>
    <t>異径ソケット（ＥＦ接合）</t>
    <rPh sb="0" eb="1">
      <t>イ</t>
    </rPh>
    <rPh sb="1" eb="2">
      <t>ケイ</t>
    </rPh>
    <rPh sb="9" eb="11">
      <t>セツゴウ</t>
    </rPh>
    <phoneticPr fontId="1"/>
  </si>
  <si>
    <t>給水栓</t>
    <rPh sb="0" eb="2">
      <t>キュウスイ</t>
    </rPh>
    <rPh sb="2" eb="3">
      <t>セン</t>
    </rPh>
    <phoneticPr fontId="1"/>
  </si>
  <si>
    <t>アングル止水栓</t>
    <rPh sb="4" eb="5">
      <t>ト</t>
    </rPh>
    <rPh sb="5" eb="6">
      <t>ミズ</t>
    </rPh>
    <rPh sb="6" eb="7">
      <t>セン</t>
    </rPh>
    <phoneticPr fontId="1"/>
  </si>
  <si>
    <t>仕切弁（コア付）</t>
    <rPh sb="0" eb="2">
      <t>シキ</t>
    </rPh>
    <rPh sb="2" eb="3">
      <t>ベン</t>
    </rPh>
    <rPh sb="6" eb="7">
      <t>ツキ</t>
    </rPh>
    <phoneticPr fontId="1"/>
  </si>
  <si>
    <t>仕切弁</t>
    <rPh sb="0" eb="2">
      <t>シキ</t>
    </rPh>
    <rPh sb="2" eb="3">
      <t>ベン</t>
    </rPh>
    <phoneticPr fontId="1"/>
  </si>
  <si>
    <t>玉形弁</t>
    <rPh sb="0" eb="1">
      <t>タマ</t>
    </rPh>
    <rPh sb="1" eb="2">
      <t>カタ</t>
    </rPh>
    <rPh sb="2" eb="3">
      <t>ベン</t>
    </rPh>
    <phoneticPr fontId="1"/>
  </si>
  <si>
    <t>スイング式逆止弁（コア付）</t>
    <rPh sb="4" eb="5">
      <t>シキ</t>
    </rPh>
    <rPh sb="5" eb="6">
      <t>ギャク</t>
    </rPh>
    <rPh sb="6" eb="7">
      <t>ト</t>
    </rPh>
    <rPh sb="7" eb="8">
      <t>ベン</t>
    </rPh>
    <rPh sb="11" eb="12">
      <t>ツキ</t>
    </rPh>
    <phoneticPr fontId="1"/>
  </si>
  <si>
    <t>スイング式逆止弁</t>
    <rPh sb="4" eb="5">
      <t>シキ</t>
    </rPh>
    <rPh sb="5" eb="6">
      <t>ギャク</t>
    </rPh>
    <rPh sb="6" eb="7">
      <t>ト</t>
    </rPh>
    <rPh sb="7" eb="8">
      <t>ベン</t>
    </rPh>
    <phoneticPr fontId="1"/>
  </si>
  <si>
    <t>単式逆止弁</t>
    <rPh sb="0" eb="2">
      <t>タンシキ</t>
    </rPh>
    <rPh sb="2" eb="3">
      <t>ギャク</t>
    </rPh>
    <rPh sb="3" eb="4">
      <t>ト</t>
    </rPh>
    <rPh sb="4" eb="5">
      <t>ベン</t>
    </rPh>
    <phoneticPr fontId="1"/>
  </si>
  <si>
    <t>ボール止水栓</t>
    <rPh sb="3" eb="5">
      <t>シスイ</t>
    </rPh>
    <rPh sb="5" eb="6">
      <t>セン</t>
    </rPh>
    <phoneticPr fontId="1"/>
  </si>
  <si>
    <t>－</t>
    <phoneticPr fontId="1"/>
  </si>
  <si>
    <t>直結止水栓</t>
    <rPh sb="0" eb="1">
      <t>チョク</t>
    </rPh>
    <rPh sb="1" eb="2">
      <t>ケツ</t>
    </rPh>
    <rPh sb="2" eb="4">
      <t>シスイ</t>
    </rPh>
    <rPh sb="4" eb="5">
      <t>セン</t>
    </rPh>
    <phoneticPr fontId="1"/>
  </si>
  <si>
    <t>圧力損失</t>
    <rPh sb="0" eb="2">
      <t>アツリョク</t>
    </rPh>
    <rPh sb="2" eb="4">
      <t>ソンシツ</t>
    </rPh>
    <phoneticPr fontId="1"/>
  </si>
  <si>
    <t>項目</t>
    <rPh sb="0" eb="2">
      <t>コウモク</t>
    </rPh>
    <phoneticPr fontId="1"/>
  </si>
  <si>
    <t>圧力損失（ｍ）</t>
    <rPh sb="0" eb="2">
      <t>アツリョク</t>
    </rPh>
    <rPh sb="2" eb="4">
      <t>ソンシツ</t>
    </rPh>
    <phoneticPr fontId="1"/>
  </si>
  <si>
    <t>備考</t>
    <rPh sb="0" eb="2">
      <t>ビコウ</t>
    </rPh>
    <phoneticPr fontId="1"/>
  </si>
  <si>
    <t>さや管ヘッダー</t>
    <rPh sb="2" eb="3">
      <t>カン</t>
    </rPh>
    <phoneticPr fontId="1"/>
  </si>
  <si>
    <t>架橋ポリエチレン管設計施工マニュアル</t>
    <rPh sb="0" eb="2">
      <t>カキョウ</t>
    </rPh>
    <rPh sb="8" eb="9">
      <t>カン</t>
    </rPh>
    <rPh sb="9" eb="11">
      <t>セッケイ</t>
    </rPh>
    <rPh sb="11" eb="13">
      <t>セコウ</t>
    </rPh>
    <phoneticPr fontId="1"/>
  </si>
  <si>
    <t>給水器具の必要圧力</t>
    <rPh sb="0" eb="2">
      <t>キュウスイ</t>
    </rPh>
    <rPh sb="2" eb="4">
      <t>キグ</t>
    </rPh>
    <rPh sb="5" eb="7">
      <t>ヒツヨウ</t>
    </rPh>
    <rPh sb="7" eb="9">
      <t>アツリョク</t>
    </rPh>
    <phoneticPr fontId="1"/>
  </si>
  <si>
    <t>圧力（ｍ）</t>
    <rPh sb="0" eb="2">
      <t>アツリョク</t>
    </rPh>
    <phoneticPr fontId="1"/>
  </si>
  <si>
    <t>シャワー</t>
    <phoneticPr fontId="1"/>
  </si>
  <si>
    <t>7～15</t>
    <phoneticPr fontId="1"/>
  </si>
  <si>
    <t>メーカ仕様</t>
    <rPh sb="3" eb="5">
      <t>シヨウ</t>
    </rPh>
    <phoneticPr fontId="1"/>
  </si>
  <si>
    <t>洗浄便座</t>
    <rPh sb="0" eb="2">
      <t>センジョウ</t>
    </rPh>
    <rPh sb="2" eb="4">
      <t>ベンザ</t>
    </rPh>
    <phoneticPr fontId="1"/>
  </si>
  <si>
    <t>5～7</t>
    <phoneticPr fontId="1"/>
  </si>
  <si>
    <t>混合栓</t>
    <rPh sb="0" eb="2">
      <t>コンゴウ</t>
    </rPh>
    <rPh sb="2" eb="3">
      <t>セン</t>
    </rPh>
    <phoneticPr fontId="1"/>
  </si>
  <si>
    <t>給水器具等及び立上がりの損失水頭及び所要水頭　合計</t>
    <rPh sb="0" eb="2">
      <t>キュウスイ</t>
    </rPh>
    <rPh sb="2" eb="4">
      <t>キグ</t>
    </rPh>
    <rPh sb="4" eb="5">
      <t>トウ</t>
    </rPh>
    <rPh sb="5" eb="6">
      <t>オヨ</t>
    </rPh>
    <rPh sb="7" eb="9">
      <t>タチア</t>
    </rPh>
    <rPh sb="12" eb="14">
      <t>ソンシツ</t>
    </rPh>
    <rPh sb="14" eb="16">
      <t>スイトウ</t>
    </rPh>
    <rPh sb="16" eb="17">
      <t>オヨ</t>
    </rPh>
    <rPh sb="18" eb="20">
      <t>ショヨウ</t>
    </rPh>
    <rPh sb="20" eb="21">
      <t>ミズ</t>
    </rPh>
    <rPh sb="21" eb="22">
      <t>アタマ</t>
    </rPh>
    <rPh sb="23" eb="25">
      <t>ゴウケイ</t>
    </rPh>
    <phoneticPr fontId="1"/>
  </si>
  <si>
    <t>口径・管径</t>
    <rPh sb="0" eb="2">
      <t>コウケイ</t>
    </rPh>
    <rPh sb="3" eb="4">
      <t>カン</t>
    </rPh>
    <rPh sb="4" eb="5">
      <t>ケイ</t>
    </rPh>
    <phoneticPr fontId="1"/>
  </si>
  <si>
    <t>給水装置設置場所</t>
    <rPh sb="0" eb="2">
      <t>キュウスイ</t>
    </rPh>
    <rPh sb="2" eb="4">
      <t>ソウチ</t>
    </rPh>
    <rPh sb="4" eb="6">
      <t>セッチ</t>
    </rPh>
    <rPh sb="6" eb="8">
      <t>バショ</t>
    </rPh>
    <phoneticPr fontId="1"/>
  </si>
  <si>
    <t>給水装置設置者名</t>
    <rPh sb="0" eb="2">
      <t>キュウスイ</t>
    </rPh>
    <rPh sb="2" eb="4">
      <t>ソウチ</t>
    </rPh>
    <rPh sb="4" eb="6">
      <t>セッチ</t>
    </rPh>
    <rPh sb="6" eb="7">
      <t>シャ</t>
    </rPh>
    <rPh sb="7" eb="8">
      <t>ナ</t>
    </rPh>
    <phoneticPr fontId="1"/>
  </si>
  <si>
    <t>前橋市水道局給水装置工事設計施工指針</t>
    <rPh sb="0" eb="2">
      <t>マエバシ</t>
    </rPh>
    <rPh sb="2" eb="3">
      <t>シ</t>
    </rPh>
    <rPh sb="3" eb="6">
      <t>スイドウキョク</t>
    </rPh>
    <rPh sb="6" eb="8">
      <t>キュウスイ</t>
    </rPh>
    <rPh sb="8" eb="10">
      <t>ソウチ</t>
    </rPh>
    <rPh sb="10" eb="11">
      <t>コウ</t>
    </rPh>
    <rPh sb="11" eb="12">
      <t>ジ</t>
    </rPh>
    <rPh sb="12" eb="14">
      <t>セッケイ</t>
    </rPh>
    <rPh sb="14" eb="16">
      <t>セコウ</t>
    </rPh>
    <rPh sb="16" eb="18">
      <t>シシン</t>
    </rPh>
    <phoneticPr fontId="1"/>
  </si>
  <si>
    <t>給水装置の設計</t>
  </si>
  <si>
    <t>直結直圧方式集合住宅</t>
    <rPh sb="0" eb="1">
      <t>チョク</t>
    </rPh>
    <rPh sb="1" eb="2">
      <t>ケツ</t>
    </rPh>
    <rPh sb="2" eb="3">
      <t>チョク</t>
    </rPh>
    <rPh sb="3" eb="4">
      <t>アツ</t>
    </rPh>
    <rPh sb="4" eb="6">
      <t>ホウシキ</t>
    </rPh>
    <rPh sb="6" eb="8">
      <t>シュウゴウ</t>
    </rPh>
    <rPh sb="8" eb="10">
      <t>ジュウタク</t>
    </rPh>
    <phoneticPr fontId="1"/>
  </si>
  <si>
    <t>1戸の設計水量</t>
    <rPh sb="1" eb="2">
      <t>コ</t>
    </rPh>
    <rPh sb="3" eb="5">
      <t>セッケイ</t>
    </rPh>
    <rPh sb="5" eb="7">
      <t>スイリョウ</t>
    </rPh>
    <phoneticPr fontId="1"/>
  </si>
  <si>
    <t>集合住宅の戸数</t>
    <rPh sb="0" eb="2">
      <t>シュウゴウ</t>
    </rPh>
    <rPh sb="2" eb="4">
      <t>ジュウタク</t>
    </rPh>
    <rPh sb="5" eb="7">
      <t>コスウ</t>
    </rPh>
    <phoneticPr fontId="1"/>
  </si>
  <si>
    <t>戸</t>
    <rPh sb="0" eb="1">
      <t>コ</t>
    </rPh>
    <phoneticPr fontId="1"/>
  </si>
  <si>
    <t>表4　戸数に対する総合同時使用率</t>
    <rPh sb="0" eb="1">
      <t>ヒョウ</t>
    </rPh>
    <rPh sb="3" eb="5">
      <t>コスウ</t>
    </rPh>
    <rPh sb="6" eb="7">
      <t>タイ</t>
    </rPh>
    <rPh sb="9" eb="11">
      <t>ソウゴウ</t>
    </rPh>
    <rPh sb="11" eb="13">
      <t>ドウジ</t>
    </rPh>
    <rPh sb="13" eb="15">
      <t>シヨウ</t>
    </rPh>
    <rPh sb="15" eb="16">
      <t>リツ</t>
    </rPh>
    <phoneticPr fontId="1"/>
  </si>
  <si>
    <t>各戸メータの管径を</t>
    <rPh sb="0" eb="1">
      <t>カク</t>
    </rPh>
    <rPh sb="1" eb="2">
      <t>コ</t>
    </rPh>
    <rPh sb="6" eb="7">
      <t>カン</t>
    </rPh>
    <rPh sb="7" eb="8">
      <t>ケイ</t>
    </rPh>
    <phoneticPr fontId="1"/>
  </si>
  <si>
    <t>給水主管の管径を</t>
    <rPh sb="0" eb="2">
      <t>キュウスイ</t>
    </rPh>
    <rPh sb="2" eb="4">
      <t>シュカン</t>
    </rPh>
    <rPh sb="5" eb="6">
      <t>カン</t>
    </rPh>
    <rPh sb="6" eb="7">
      <t>ケイ</t>
    </rPh>
    <phoneticPr fontId="1"/>
  </si>
  <si>
    <t>ヘーゼン・ウィリアム公式</t>
    <rPh sb="10" eb="12">
      <t>コウシキ</t>
    </rPh>
    <phoneticPr fontId="1"/>
  </si>
  <si>
    <t>I：動水勾配（‰）</t>
    <rPh sb="2" eb="3">
      <t>ドウ</t>
    </rPh>
    <rPh sb="3" eb="4">
      <t>ミズ</t>
    </rPh>
    <rPh sb="4" eb="6">
      <t>コウバイ</t>
    </rPh>
    <phoneticPr fontId="1"/>
  </si>
  <si>
    <t>Q：流量（ｍ3/秒）　</t>
    <rPh sb="2" eb="4">
      <t>リュウリョウ</t>
    </rPh>
    <rPh sb="8" eb="9">
      <t>ビョウ</t>
    </rPh>
    <phoneticPr fontId="1"/>
  </si>
  <si>
    <t>C：流速係数（ポリエチレン管は140）</t>
    <rPh sb="2" eb="4">
      <t>リュウソク</t>
    </rPh>
    <rPh sb="4" eb="6">
      <t>ケイスウ</t>
    </rPh>
    <rPh sb="13" eb="14">
      <t>カン</t>
    </rPh>
    <phoneticPr fontId="1"/>
  </si>
  <si>
    <t>ウエストン公式による動水勾配は前橋市給水装置工事設計施工指針のP16図２の流量線図からも求められます。</t>
    <rPh sb="5" eb="7">
      <t>コウシキ</t>
    </rPh>
    <rPh sb="10" eb="11">
      <t>ドウ</t>
    </rPh>
    <rPh sb="11" eb="12">
      <t>ミズ</t>
    </rPh>
    <rPh sb="12" eb="14">
      <t>コウバイ</t>
    </rPh>
    <rPh sb="15" eb="18">
      <t>マエバシシ</t>
    </rPh>
    <rPh sb="18" eb="20">
      <t>キュウスイ</t>
    </rPh>
    <rPh sb="20" eb="22">
      <t>ソウチ</t>
    </rPh>
    <rPh sb="22" eb="24">
      <t>コウジ</t>
    </rPh>
    <rPh sb="24" eb="26">
      <t>セッケイ</t>
    </rPh>
    <rPh sb="26" eb="28">
      <t>セコウ</t>
    </rPh>
    <rPh sb="28" eb="30">
      <t>シシン</t>
    </rPh>
    <rPh sb="34" eb="35">
      <t>ズ</t>
    </rPh>
    <rPh sb="37" eb="39">
      <t>リュウリョウ</t>
    </rPh>
    <rPh sb="39" eb="41">
      <t>センズ</t>
    </rPh>
    <rPh sb="40" eb="41">
      <t>ズ</t>
    </rPh>
    <rPh sb="44" eb="45">
      <t>モト</t>
    </rPh>
    <phoneticPr fontId="1"/>
  </si>
  <si>
    <t>J</t>
    <phoneticPr fontId="1"/>
  </si>
  <si>
    <t>K</t>
    <phoneticPr fontId="1"/>
  </si>
  <si>
    <t>エルボ（鋼管）</t>
    <rPh sb="4" eb="6">
      <t>コウカン</t>
    </rPh>
    <phoneticPr fontId="1"/>
  </si>
  <si>
    <t>チーズ（分岐　鋼管）</t>
    <rPh sb="7" eb="8">
      <t>コウ</t>
    </rPh>
    <phoneticPr fontId="1"/>
  </si>
  <si>
    <t>不断水分岐（バルブ無）</t>
    <rPh sb="0" eb="1">
      <t>フ</t>
    </rPh>
    <rPh sb="1" eb="3">
      <t>ダンスイ</t>
    </rPh>
    <rPh sb="3" eb="5">
      <t>ブンキ</t>
    </rPh>
    <rPh sb="9" eb="10">
      <t>ナシ</t>
    </rPh>
    <phoneticPr fontId="1"/>
  </si>
  <si>
    <t>鋼管チーズと同じ</t>
    <rPh sb="0" eb="1">
      <t>コウ</t>
    </rPh>
    <rPh sb="1" eb="2">
      <t>カン</t>
    </rPh>
    <rPh sb="6" eb="7">
      <t>オナ</t>
    </rPh>
    <phoneticPr fontId="1"/>
  </si>
  <si>
    <t>管径</t>
    <rPh sb="0" eb="2">
      <t>カンケイ</t>
    </rPh>
    <phoneticPr fontId="1"/>
  </si>
  <si>
    <t>管延長</t>
    <rPh sb="0" eb="1">
      <t>カン</t>
    </rPh>
    <rPh sb="1" eb="3">
      <t>エンチョウ</t>
    </rPh>
    <phoneticPr fontId="1"/>
  </si>
  <si>
    <t>管路区間</t>
    <rPh sb="0" eb="2">
      <t>カンロ</t>
    </rPh>
    <rPh sb="2" eb="4">
      <t>クカン</t>
    </rPh>
    <phoneticPr fontId="1"/>
  </si>
  <si>
    <t>総同時使用率</t>
    <rPh sb="0" eb="1">
      <t>ソウ</t>
    </rPh>
    <rPh sb="1" eb="3">
      <t>ドウジ</t>
    </rPh>
    <rPh sb="3" eb="5">
      <t>シヨウ</t>
    </rPh>
    <rPh sb="5" eb="6">
      <t>リツ</t>
    </rPh>
    <phoneticPr fontId="1"/>
  </si>
  <si>
    <t>％</t>
    <phoneticPr fontId="1"/>
  </si>
  <si>
    <t>L/min</t>
    <phoneticPr fontId="1"/>
  </si>
  <si>
    <t>全体の設計水量</t>
    <rPh sb="0" eb="2">
      <t>ゼンタイ</t>
    </rPh>
    <rPh sb="3" eb="5">
      <t>セッケイ</t>
    </rPh>
    <rPh sb="5" eb="7">
      <t>スイリョウ</t>
    </rPh>
    <phoneticPr fontId="1"/>
  </si>
  <si>
    <t>表６　器具類損失水頭の直管換算表（給水装置工事設計施工指針Ｐ20表6）</t>
  </si>
  <si>
    <t>注　分水栓（甲・乙）の損失水頭は直管換算表止水栓（乙）に準ずる。</t>
  </si>
  <si>
    <t>ヘーゼンウィリアムズ</t>
    <phoneticPr fontId="1"/>
  </si>
  <si>
    <t>ウエストン</t>
    <phoneticPr fontId="1"/>
  </si>
  <si>
    <t>同時使用率</t>
    <rPh sb="0" eb="2">
      <t>ドウジ</t>
    </rPh>
    <rPh sb="2" eb="4">
      <t>シヨウ</t>
    </rPh>
    <rPh sb="4" eb="5">
      <t>リツ</t>
    </rPh>
    <phoneticPr fontId="1"/>
  </si>
  <si>
    <t>現地最小動水圧</t>
    <rPh sb="0" eb="2">
      <t>ゲンチ</t>
    </rPh>
    <rPh sb="2" eb="4">
      <t>サイショウ</t>
    </rPh>
    <rPh sb="4" eb="5">
      <t>ドウ</t>
    </rPh>
    <rPh sb="5" eb="6">
      <t>スイ</t>
    </rPh>
    <rPh sb="6" eb="7">
      <t>アツ</t>
    </rPh>
    <phoneticPr fontId="1"/>
  </si>
  <si>
    <t>→</t>
    <phoneticPr fontId="1"/>
  </si>
  <si>
    <t>管径想定値</t>
    <rPh sb="0" eb="1">
      <t>カン</t>
    </rPh>
    <rPh sb="1" eb="2">
      <t>ケイ</t>
    </rPh>
    <rPh sb="2" eb="4">
      <t>ソウテイ</t>
    </rPh>
    <rPh sb="4" eb="5">
      <t>チ</t>
    </rPh>
    <phoneticPr fontId="1"/>
  </si>
  <si>
    <t>栓を想定</t>
    <rPh sb="0" eb="1">
      <t>セン</t>
    </rPh>
    <rPh sb="2" eb="4">
      <t>ソウテイ</t>
    </rPh>
    <phoneticPr fontId="1"/>
  </si>
  <si>
    <t>L/min</t>
    <phoneticPr fontId="1"/>
  </si>
  <si>
    <t>管径想定値</t>
    <rPh sb="0" eb="2">
      <t>カンケイ</t>
    </rPh>
    <rPh sb="2" eb="4">
      <t>ソウテイ</t>
    </rPh>
    <rPh sb="4" eb="5">
      <t>チ</t>
    </rPh>
    <phoneticPr fontId="1"/>
  </si>
  <si>
    <t>㎜</t>
    <phoneticPr fontId="1"/>
  </si>
  <si>
    <t>→</t>
    <phoneticPr fontId="1"/>
  </si>
  <si>
    <t>L/min</t>
    <phoneticPr fontId="1"/>
  </si>
  <si>
    <t>m/sec</t>
    <phoneticPr fontId="1"/>
  </si>
  <si>
    <t>ｍ（h）</t>
    <phoneticPr fontId="1"/>
  </si>
  <si>
    <t>Ｊ～Ｋ</t>
    <phoneticPr fontId="1"/>
  </si>
  <si>
    <t>K～L</t>
    <phoneticPr fontId="1"/>
  </si>
  <si>
    <t>m/sと設定</t>
    <rPh sb="4" eb="6">
      <t>セッテイ</t>
    </rPh>
    <phoneticPr fontId="1"/>
  </si>
  <si>
    <t>m3/s</t>
    <phoneticPr fontId="1"/>
  </si>
  <si>
    <t>【総水栓の設定】</t>
    <rPh sb="1" eb="2">
      <t>ソウ</t>
    </rPh>
    <rPh sb="2" eb="4">
      <t>スイセン</t>
    </rPh>
    <rPh sb="5" eb="7">
      <t>セッテイ</t>
    </rPh>
    <phoneticPr fontId="1"/>
  </si>
  <si>
    <t>【同時使用の水栓の設定】</t>
    <rPh sb="1" eb="3">
      <t>ドウジ</t>
    </rPh>
    <rPh sb="9" eb="11">
      <t>セッテイ</t>
    </rPh>
    <phoneticPr fontId="1"/>
  </si>
  <si>
    <t>【各戸メーターの管径】</t>
    <rPh sb="1" eb="2">
      <t>カク</t>
    </rPh>
    <rPh sb="2" eb="3">
      <t>コ</t>
    </rPh>
    <rPh sb="8" eb="10">
      <t>カンケイ</t>
    </rPh>
    <phoneticPr fontId="1"/>
  </si>
  <si>
    <t>【給水主管の管径】</t>
    <rPh sb="1" eb="3">
      <t>キュウスイ</t>
    </rPh>
    <rPh sb="3" eb="5">
      <t>シュカン</t>
    </rPh>
    <rPh sb="6" eb="8">
      <t>カンケイ</t>
    </rPh>
    <phoneticPr fontId="1"/>
  </si>
  <si>
    <t>【管延長の損失水頭】</t>
    <rPh sb="1" eb="2">
      <t>カン</t>
    </rPh>
    <rPh sb="2" eb="4">
      <t>エンチョウ</t>
    </rPh>
    <rPh sb="3" eb="4">
      <t>チョウ</t>
    </rPh>
    <rPh sb="5" eb="7">
      <t>ソンシツ</t>
    </rPh>
    <rPh sb="7" eb="9">
      <t>スイトウ</t>
    </rPh>
    <phoneticPr fontId="1"/>
  </si>
  <si>
    <t>【給水器具の損失水頭】</t>
    <rPh sb="1" eb="3">
      <t>キュウスイ</t>
    </rPh>
    <rPh sb="3" eb="5">
      <t>キグ</t>
    </rPh>
    <rPh sb="6" eb="8">
      <t>ソンシツ</t>
    </rPh>
    <rPh sb="8" eb="10">
      <t>スイトウ</t>
    </rPh>
    <phoneticPr fontId="1"/>
  </si>
  <si>
    <t>Ａ</t>
    <phoneticPr fontId="1"/>
  </si>
  <si>
    <t>末端給水器具の必要圧力</t>
    <rPh sb="0" eb="2">
      <t>マッタン</t>
    </rPh>
    <rPh sb="2" eb="4">
      <t>キュウスイ</t>
    </rPh>
    <rPh sb="7" eb="9">
      <t>ヒツヨウ</t>
    </rPh>
    <rPh sb="9" eb="11">
      <t>アツリョク</t>
    </rPh>
    <phoneticPr fontId="1"/>
  </si>
  <si>
    <t>【判定】</t>
    <rPh sb="1" eb="3">
      <t>ハンテイ</t>
    </rPh>
    <phoneticPr fontId="1"/>
  </si>
  <si>
    <t>全戸の使用水量　</t>
    <rPh sb="0" eb="2">
      <t>ゼンコ</t>
    </rPh>
    <rPh sb="3" eb="5">
      <t>シヨウ</t>
    </rPh>
    <rPh sb="5" eb="7">
      <t>スイリョウ</t>
    </rPh>
    <phoneticPr fontId="1"/>
  </si>
  <si>
    <t>【緒元】（各戸使用水量と戸数の同時使用率から同時使用水量を算定）</t>
    <rPh sb="1" eb="3">
      <t>ショゲン</t>
    </rPh>
    <rPh sb="5" eb="6">
      <t>カク</t>
    </rPh>
    <rPh sb="6" eb="7">
      <t>コ</t>
    </rPh>
    <rPh sb="7" eb="9">
      <t>シヨウ</t>
    </rPh>
    <rPh sb="9" eb="11">
      <t>スイリョウ</t>
    </rPh>
    <rPh sb="12" eb="14">
      <t>コスウ</t>
    </rPh>
    <rPh sb="15" eb="17">
      <t>ドウジ</t>
    </rPh>
    <rPh sb="17" eb="19">
      <t>シヨウ</t>
    </rPh>
    <rPh sb="19" eb="20">
      <t>リツ</t>
    </rPh>
    <rPh sb="22" eb="24">
      <t>ドウジ</t>
    </rPh>
    <rPh sb="24" eb="26">
      <t>シヨウ</t>
    </rPh>
    <rPh sb="26" eb="28">
      <t>スイリョウ</t>
    </rPh>
    <rPh sb="29" eb="31">
      <t>サンテイ</t>
    </rPh>
    <phoneticPr fontId="1"/>
  </si>
  <si>
    <t>参考シート参照※１</t>
    <rPh sb="0" eb="2">
      <t>サンコウ</t>
    </rPh>
    <rPh sb="5" eb="7">
      <t>サンショウ</t>
    </rPh>
    <phoneticPr fontId="1"/>
  </si>
  <si>
    <t>参考シート参照※２</t>
    <rPh sb="0" eb="2">
      <t>サンコウ</t>
    </rPh>
    <rPh sb="5" eb="7">
      <t>サンショウ</t>
    </rPh>
    <phoneticPr fontId="1"/>
  </si>
  <si>
    <t>参考シート参照※３</t>
    <rPh sb="0" eb="2">
      <t>サンコウ</t>
    </rPh>
    <rPh sb="5" eb="7">
      <t>サンショウ</t>
    </rPh>
    <phoneticPr fontId="1"/>
  </si>
  <si>
    <t>参考シート参照※４</t>
    <rPh sb="0" eb="2">
      <t>サンコウ</t>
    </rPh>
    <rPh sb="5" eb="7">
      <t>サンショウ</t>
    </rPh>
    <phoneticPr fontId="1"/>
  </si>
  <si>
    <t>【※１】</t>
    <phoneticPr fontId="1"/>
  </si>
  <si>
    <t>【※２】</t>
    <phoneticPr fontId="1"/>
  </si>
  <si>
    <t>前橋市給水装置工事設計施工指針P12</t>
    <rPh sb="0" eb="3">
      <t>マエバシシ</t>
    </rPh>
    <rPh sb="3" eb="5">
      <t>キュウスイ</t>
    </rPh>
    <rPh sb="5" eb="7">
      <t>ソウチ</t>
    </rPh>
    <rPh sb="7" eb="9">
      <t>コウジ</t>
    </rPh>
    <rPh sb="9" eb="11">
      <t>セッケイ</t>
    </rPh>
    <rPh sb="11" eb="13">
      <t>セコウ</t>
    </rPh>
    <rPh sb="13" eb="15">
      <t>シシン</t>
    </rPh>
    <phoneticPr fontId="1"/>
  </si>
  <si>
    <t>前橋市給水装置工事設計施工指針P13</t>
    <rPh sb="0" eb="3">
      <t>マエバシシ</t>
    </rPh>
    <rPh sb="3" eb="5">
      <t>キュウスイ</t>
    </rPh>
    <rPh sb="5" eb="7">
      <t>ソウチ</t>
    </rPh>
    <rPh sb="7" eb="9">
      <t>コウジ</t>
    </rPh>
    <rPh sb="9" eb="11">
      <t>セッケイ</t>
    </rPh>
    <rPh sb="11" eb="13">
      <t>セコウ</t>
    </rPh>
    <rPh sb="13" eb="15">
      <t>シシン</t>
    </rPh>
    <phoneticPr fontId="1"/>
  </si>
  <si>
    <t>表４　戸数に対する総同時使用率</t>
    <rPh sb="0" eb="1">
      <t>ヒョウ</t>
    </rPh>
    <rPh sb="3" eb="5">
      <t>コスウ</t>
    </rPh>
    <rPh sb="6" eb="7">
      <t>タイ</t>
    </rPh>
    <rPh sb="9" eb="10">
      <t>ソウ</t>
    </rPh>
    <rPh sb="10" eb="12">
      <t>ドウジ</t>
    </rPh>
    <rPh sb="12" eb="14">
      <t>シヨウ</t>
    </rPh>
    <rPh sb="14" eb="15">
      <t>リツ</t>
    </rPh>
    <phoneticPr fontId="1"/>
  </si>
  <si>
    <t>【※３】</t>
    <phoneticPr fontId="1"/>
  </si>
  <si>
    <t>水道施設設計指針2012（公益社団法人日本水道協会）P702</t>
    <rPh sb="0" eb="2">
      <t>スイドウ</t>
    </rPh>
    <rPh sb="2" eb="4">
      <t>シセツ</t>
    </rPh>
    <rPh sb="4" eb="6">
      <t>セッケイ</t>
    </rPh>
    <rPh sb="6" eb="8">
      <t>シシン</t>
    </rPh>
    <rPh sb="13" eb="15">
      <t>コウエキ</t>
    </rPh>
    <rPh sb="15" eb="17">
      <t>シャダン</t>
    </rPh>
    <rPh sb="17" eb="19">
      <t>ホウジン</t>
    </rPh>
    <rPh sb="19" eb="21">
      <t>ニホン</t>
    </rPh>
    <rPh sb="21" eb="23">
      <t>スイドウ</t>
    </rPh>
    <rPh sb="23" eb="25">
      <t>キョウカイ</t>
    </rPh>
    <phoneticPr fontId="1"/>
  </si>
  <si>
    <t>・３１人～２００人以下 　同時使用水量＝13×（人数）^0.56</t>
    <rPh sb="3" eb="4">
      <t>ニン</t>
    </rPh>
    <rPh sb="8" eb="9">
      <t>ニン</t>
    </rPh>
    <rPh sb="9" eb="11">
      <t>イカ</t>
    </rPh>
    <rPh sb="13" eb="15">
      <t>ドウジ</t>
    </rPh>
    <rPh sb="15" eb="17">
      <t>シヨウ</t>
    </rPh>
    <rPh sb="17" eb="19">
      <t>スイリョウ</t>
    </rPh>
    <rPh sb="24" eb="26">
      <t>ニンズウ</t>
    </rPh>
    <phoneticPr fontId="1"/>
  </si>
  <si>
    <t>・201人～2000人以下　同時使用水量＝6.9×（人数）^0.67</t>
    <rPh sb="4" eb="5">
      <t>ニン</t>
    </rPh>
    <rPh sb="10" eb="13">
      <t>ニンイカ</t>
    </rPh>
    <rPh sb="14" eb="16">
      <t>ドウジ</t>
    </rPh>
    <rPh sb="16" eb="18">
      <t>シヨウ</t>
    </rPh>
    <rPh sb="18" eb="20">
      <t>スイリョウ</t>
    </rPh>
    <rPh sb="26" eb="28">
      <t>ニンズウ</t>
    </rPh>
    <phoneticPr fontId="1"/>
  </si>
  <si>
    <t>・３０人以下　　　　　　 　同時使用水量＝26×（人数）^0.36</t>
    <rPh sb="3" eb="4">
      <t>ニン</t>
    </rPh>
    <rPh sb="4" eb="6">
      <t>イカ</t>
    </rPh>
    <rPh sb="14" eb="16">
      <t>ドウジ</t>
    </rPh>
    <rPh sb="16" eb="18">
      <t>シヨウ</t>
    </rPh>
    <rPh sb="18" eb="20">
      <t>スイリョウ</t>
    </rPh>
    <rPh sb="25" eb="27">
      <t>ニンズウ</t>
    </rPh>
    <phoneticPr fontId="1"/>
  </si>
  <si>
    <t>・１０戸未満　　 　　　　　同時使用水量＝42×（戸数）^0.36</t>
    <rPh sb="3" eb="4">
      <t>コ</t>
    </rPh>
    <rPh sb="4" eb="6">
      <t>ミマン</t>
    </rPh>
    <rPh sb="14" eb="16">
      <t>ドウジ</t>
    </rPh>
    <rPh sb="16" eb="18">
      <t>シヨウ</t>
    </rPh>
    <rPh sb="18" eb="20">
      <t>スイリョウ</t>
    </rPh>
    <rPh sb="25" eb="27">
      <t>コスウ</t>
    </rPh>
    <phoneticPr fontId="1"/>
  </si>
  <si>
    <t>・１０戸～６００戸未満 　同時使用水量＝19×（戸数）^0.67</t>
    <rPh sb="3" eb="4">
      <t>コ</t>
    </rPh>
    <rPh sb="8" eb="9">
      <t>コ</t>
    </rPh>
    <rPh sb="9" eb="11">
      <t>ミマン</t>
    </rPh>
    <rPh sb="13" eb="15">
      <t>ドウジ</t>
    </rPh>
    <rPh sb="15" eb="17">
      <t>シヨウ</t>
    </rPh>
    <rPh sb="17" eb="19">
      <t>スイリョウ</t>
    </rPh>
    <rPh sb="24" eb="26">
      <t>コスウ</t>
    </rPh>
    <phoneticPr fontId="1"/>
  </si>
  <si>
    <t>②戸数から同時使用水量を予測する算定式</t>
    <rPh sb="1" eb="3">
      <t>コスウ</t>
    </rPh>
    <rPh sb="5" eb="7">
      <t>ドウジ</t>
    </rPh>
    <rPh sb="7" eb="9">
      <t>シヨウ</t>
    </rPh>
    <rPh sb="9" eb="11">
      <t>スイリョウ</t>
    </rPh>
    <rPh sb="12" eb="14">
      <t>ヨソク</t>
    </rPh>
    <rPh sb="16" eb="18">
      <t>サンテイ</t>
    </rPh>
    <rPh sb="18" eb="19">
      <t>シキ</t>
    </rPh>
    <phoneticPr fontId="1"/>
  </si>
  <si>
    <t>③居住人数から同時使用水量を予測する算定式</t>
    <rPh sb="1" eb="3">
      <t>キョジュウ</t>
    </rPh>
    <rPh sb="3" eb="5">
      <t>ニンズウ</t>
    </rPh>
    <rPh sb="7" eb="9">
      <t>ドウジ</t>
    </rPh>
    <rPh sb="9" eb="11">
      <t>シヨウ</t>
    </rPh>
    <rPh sb="11" eb="13">
      <t>スイリョウ</t>
    </rPh>
    <rPh sb="14" eb="16">
      <t>ヨソク</t>
    </rPh>
    <rPh sb="18" eb="20">
      <t>サンテイ</t>
    </rPh>
    <rPh sb="20" eb="21">
      <t>シキ</t>
    </rPh>
    <phoneticPr fontId="1"/>
  </si>
  <si>
    <t>①各戸使用水量と戸数の同時使用率から同時使用水量を算定</t>
    <rPh sb="1" eb="2">
      <t>カク</t>
    </rPh>
    <rPh sb="2" eb="3">
      <t>コ</t>
    </rPh>
    <rPh sb="3" eb="5">
      <t>シヨウ</t>
    </rPh>
    <rPh sb="5" eb="7">
      <t>スイリョウ</t>
    </rPh>
    <rPh sb="8" eb="10">
      <t>コスウ</t>
    </rPh>
    <rPh sb="11" eb="13">
      <t>ドウジ</t>
    </rPh>
    <rPh sb="13" eb="15">
      <t>シヨウ</t>
    </rPh>
    <rPh sb="15" eb="16">
      <t>リツ</t>
    </rPh>
    <rPh sb="18" eb="20">
      <t>ドウジ</t>
    </rPh>
    <rPh sb="20" eb="22">
      <t>シヨウ</t>
    </rPh>
    <rPh sb="22" eb="24">
      <t>スイリョウ</t>
    </rPh>
    <rPh sb="25" eb="27">
      <t>サンテイ</t>
    </rPh>
    <phoneticPr fontId="1"/>
  </si>
  <si>
    <t>【※４】</t>
    <phoneticPr fontId="1"/>
  </si>
  <si>
    <t>前橋市給水装置工事設計施工指針P20</t>
    <phoneticPr fontId="1"/>
  </si>
  <si>
    <t>※青色セル：入力要</t>
    <rPh sb="1" eb="3">
      <t>アオイロ</t>
    </rPh>
    <rPh sb="6" eb="8">
      <t>ニュウリョク</t>
    </rPh>
    <rPh sb="8" eb="9">
      <t>ヨウ</t>
    </rPh>
    <phoneticPr fontId="1"/>
  </si>
  <si>
    <t>L/min</t>
    <phoneticPr fontId="1"/>
  </si>
  <si>
    <t>一部屋あたりの設計数量（二部屋目以降使用）</t>
    <rPh sb="0" eb="1">
      <t>ヒト</t>
    </rPh>
    <rPh sb="1" eb="3">
      <t>ヘヤ</t>
    </rPh>
    <rPh sb="7" eb="9">
      <t>セッケイ</t>
    </rPh>
    <rPh sb="9" eb="11">
      <t>スウリョウ</t>
    </rPh>
    <rPh sb="12" eb="13">
      <t>フタ</t>
    </rPh>
    <rPh sb="13" eb="15">
      <t>ヘヤ</t>
    </rPh>
    <rPh sb="15" eb="16">
      <t>メ</t>
    </rPh>
    <rPh sb="16" eb="18">
      <t>イコウ</t>
    </rPh>
    <rPh sb="18" eb="20">
      <t>シヨウ</t>
    </rPh>
    <phoneticPr fontId="1"/>
  </si>
  <si>
    <t>・はじめに</t>
    <phoneticPr fontId="1"/>
  </si>
  <si>
    <t>　当ツールは「前橋市水道局水道整備課」が、水理計算を行う際の参考用資料として提供しているものであり、公的なものではありません。</t>
    <rPh sb="1" eb="2">
      <t>トウ</t>
    </rPh>
    <rPh sb="7" eb="10">
      <t>マエバシシ</t>
    </rPh>
    <rPh sb="10" eb="13">
      <t>スイドウキョク</t>
    </rPh>
    <rPh sb="13" eb="15">
      <t>スイドウ</t>
    </rPh>
    <rPh sb="15" eb="17">
      <t>セイビ</t>
    </rPh>
    <rPh sb="17" eb="18">
      <t>カ</t>
    </rPh>
    <rPh sb="21" eb="23">
      <t>スイリ</t>
    </rPh>
    <rPh sb="23" eb="25">
      <t>ケイサン</t>
    </rPh>
    <rPh sb="26" eb="27">
      <t>オコナ</t>
    </rPh>
    <rPh sb="28" eb="29">
      <t>サイ</t>
    </rPh>
    <rPh sb="30" eb="32">
      <t>サンコウ</t>
    </rPh>
    <rPh sb="32" eb="33">
      <t>ヨウ</t>
    </rPh>
    <rPh sb="33" eb="35">
      <t>シリョウ</t>
    </rPh>
    <rPh sb="38" eb="40">
      <t>テイキョウ</t>
    </rPh>
    <rPh sb="50" eb="52">
      <t>コウテキ</t>
    </rPh>
    <phoneticPr fontId="1"/>
  </si>
  <si>
    <t>　当ツール使用による算出不良や、パソコン等OA機器の故障やトラブルが発生した場合にも、水道局は一切の責任を負いませんので、あらかじめご了承ください。</t>
    <rPh sb="1" eb="2">
      <t>トウ</t>
    </rPh>
    <rPh sb="5" eb="7">
      <t>シヨウ</t>
    </rPh>
    <rPh sb="10" eb="12">
      <t>サンシュツ</t>
    </rPh>
    <rPh sb="12" eb="14">
      <t>フリョウ</t>
    </rPh>
    <rPh sb="20" eb="21">
      <t>トウ</t>
    </rPh>
    <rPh sb="23" eb="25">
      <t>キキ</t>
    </rPh>
    <rPh sb="26" eb="28">
      <t>コショウ</t>
    </rPh>
    <rPh sb="34" eb="36">
      <t>ハッセイ</t>
    </rPh>
    <rPh sb="38" eb="40">
      <t>バアイ</t>
    </rPh>
    <rPh sb="43" eb="46">
      <t>スイドウキョク</t>
    </rPh>
    <rPh sb="47" eb="49">
      <t>イッサイ</t>
    </rPh>
    <rPh sb="50" eb="52">
      <t>セキニン</t>
    </rPh>
    <rPh sb="53" eb="54">
      <t>オ</t>
    </rPh>
    <rPh sb="67" eb="69">
      <t>リョウショウ</t>
    </rPh>
    <phoneticPr fontId="1"/>
  </si>
  <si>
    <t>　なお、エクセルの基本操作等については、ご指導いたしかねます。</t>
    <rPh sb="9" eb="11">
      <t>キホン</t>
    </rPh>
    <rPh sb="11" eb="13">
      <t>ソウサ</t>
    </rPh>
    <rPh sb="13" eb="14">
      <t>トウ</t>
    </rPh>
    <rPh sb="21" eb="23">
      <t>シドウ</t>
    </rPh>
    <phoneticPr fontId="1"/>
  </si>
  <si>
    <t>・注意事項</t>
    <rPh sb="1" eb="3">
      <t>チュウイ</t>
    </rPh>
    <rPh sb="3" eb="5">
      <t>ジコウ</t>
    </rPh>
    <phoneticPr fontId="1"/>
  </si>
  <si>
    <t>・提供元</t>
    <rPh sb="1" eb="3">
      <t>テイキョウ</t>
    </rPh>
    <rPh sb="3" eb="4">
      <t>モト</t>
    </rPh>
    <phoneticPr fontId="1"/>
  </si>
  <si>
    <t>　前橋市水道局水道整備課　給水装置係</t>
    <rPh sb="1" eb="4">
      <t>マエバシシ</t>
    </rPh>
    <rPh sb="4" eb="7">
      <t>スイドウキョク</t>
    </rPh>
    <rPh sb="7" eb="9">
      <t>スイドウ</t>
    </rPh>
    <rPh sb="9" eb="11">
      <t>セイビ</t>
    </rPh>
    <rPh sb="11" eb="12">
      <t>カ</t>
    </rPh>
    <rPh sb="13" eb="15">
      <t>キュウスイ</t>
    </rPh>
    <rPh sb="15" eb="17">
      <t>ソウチ</t>
    </rPh>
    <rPh sb="17" eb="18">
      <t>カカリ</t>
    </rPh>
    <phoneticPr fontId="1"/>
  </si>
  <si>
    <t>　電話027-898-3043</t>
    <rPh sb="1" eb="3">
      <t>デンワ</t>
    </rPh>
    <phoneticPr fontId="1"/>
  </si>
  <si>
    <t>　当ツールを利用した資料の提出にあたっては、入力内容および算出結果の確認を十分行ってください。</t>
    <rPh sb="1" eb="2">
      <t>トウ</t>
    </rPh>
    <rPh sb="6" eb="8">
      <t>リヨウ</t>
    </rPh>
    <rPh sb="10" eb="12">
      <t>シリョウ</t>
    </rPh>
    <rPh sb="13" eb="15">
      <t>テイシュツ</t>
    </rPh>
    <rPh sb="22" eb="24">
      <t>ニュウリョク</t>
    </rPh>
    <rPh sb="24" eb="26">
      <t>ナイヨウ</t>
    </rPh>
    <rPh sb="29" eb="31">
      <t>サンシュツ</t>
    </rPh>
    <rPh sb="31" eb="33">
      <t>ケッカ</t>
    </rPh>
    <rPh sb="34" eb="36">
      <t>カクニン</t>
    </rPh>
    <rPh sb="37" eb="39">
      <t>ジュウブン</t>
    </rPh>
    <rPh sb="39" eb="40">
      <t>オコナ</t>
    </rPh>
    <phoneticPr fontId="1"/>
  </si>
  <si>
    <t>　当ツールを、前橋市水道局以外への協議や、提出資料として使用する際は自己責任において利用するものとし、問題が発生した場合にも水道局は一切の責任を負いません。</t>
    <rPh sb="1" eb="2">
      <t>トウ</t>
    </rPh>
    <rPh sb="7" eb="10">
      <t>マエバシシ</t>
    </rPh>
    <rPh sb="10" eb="13">
      <t>スイドウキョク</t>
    </rPh>
    <rPh sb="13" eb="15">
      <t>イガイ</t>
    </rPh>
    <rPh sb="17" eb="19">
      <t>キョウギ</t>
    </rPh>
    <rPh sb="21" eb="23">
      <t>テイシュツ</t>
    </rPh>
    <rPh sb="23" eb="25">
      <t>シリョウ</t>
    </rPh>
    <phoneticPr fontId="1"/>
  </si>
  <si>
    <t>更新日　2019/10/1</t>
    <phoneticPr fontId="1"/>
  </si>
  <si>
    <t>Ａ</t>
  </si>
  <si>
    <t>Ｂ</t>
  </si>
  <si>
    <t>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</si>
</sst>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sz val="9"/>
      <color indexed="81"/>
      <name val="ＭＳ Ｐゴシック"/>
      <family val="3"/>
      <charset val="128"/>
    </font>
    <font>
      <b/>
      <sz val="9"/>
      <color indexed="81"/>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sz val="9"/>
      <color rgb="FFFF0000"/>
      <name val="ＭＳ Ｐゴシック"/>
      <family val="2"/>
      <charset val="128"/>
      <scheme val="minor"/>
    </font>
    <font>
      <i/>
      <sz val="11"/>
      <color theme="1"/>
      <name val="ＭＳ Ｐゴシック"/>
      <family val="3"/>
      <charset val="128"/>
      <scheme val="minor"/>
    </font>
    <font>
      <b/>
      <i/>
      <sz val="11"/>
      <color rgb="FFFF0000"/>
      <name val="ＭＳ Ｐゴシック"/>
      <family val="3"/>
      <charset val="128"/>
      <scheme val="minor"/>
    </font>
    <font>
      <i/>
      <sz val="12"/>
      <color theme="1"/>
      <name val="ＭＳ Ｐゴシック"/>
      <family val="3"/>
      <charset val="128"/>
      <scheme val="minor"/>
    </font>
    <font>
      <sz val="9"/>
      <color indexed="81"/>
      <name val="MS P ゴシック"/>
      <family val="3"/>
      <charset val="128"/>
    </font>
    <font>
      <b/>
      <sz val="9"/>
      <color indexed="81"/>
      <name val="MS P ゴシック"/>
      <family val="3"/>
      <charset val="128"/>
    </font>
    <font>
      <b/>
      <i/>
      <sz val="11"/>
      <color theme="1"/>
      <name val="ＭＳ Ｐゴシック"/>
      <family val="3"/>
      <charset val="128"/>
      <scheme val="minor"/>
    </font>
    <font>
      <b/>
      <sz val="11"/>
      <name val="ＭＳ Ｐゴシック"/>
      <family val="3"/>
      <charset val="128"/>
      <scheme val="minor"/>
    </font>
    <font>
      <sz val="9"/>
      <color theme="4"/>
      <name val="ＭＳ Ｐゴシック"/>
      <family val="2"/>
      <charset val="128"/>
      <scheme val="minor"/>
    </font>
    <font>
      <sz val="9"/>
      <color theme="3" tint="0.39997558519241921"/>
      <name val="ＭＳ Ｐゴシック"/>
      <family val="3"/>
      <charset val="128"/>
      <scheme val="minor"/>
    </font>
    <font>
      <sz val="8"/>
      <name val="ＭＳ Ｐゴシック"/>
      <family val="3"/>
      <charset val="128"/>
      <scheme val="minor"/>
    </font>
    <font>
      <b/>
      <sz val="11"/>
      <color rgb="FFFF0000"/>
      <name val="ＭＳ Ｐゴシック"/>
      <family val="3"/>
      <charset val="128"/>
      <scheme val="minor"/>
    </font>
    <font>
      <sz val="11"/>
      <color rgb="FFFF0000"/>
      <name val="ＭＳ Ｐゴシック"/>
      <family val="3"/>
      <charset val="128"/>
      <scheme val="minor"/>
    </font>
  </fonts>
  <fills count="5">
    <fill>
      <patternFill patternType="none"/>
    </fill>
    <fill>
      <patternFill patternType="gray125"/>
    </fill>
    <fill>
      <patternFill patternType="solid">
        <fgColor theme="3" tint="0.79998168889431442"/>
        <bgColor indexed="64"/>
      </patternFill>
    </fill>
    <fill>
      <patternFill patternType="solid">
        <fgColor theme="4" tint="0.59999389629810485"/>
        <bgColor indexed="64"/>
      </patternFill>
    </fill>
    <fill>
      <patternFill patternType="solid">
        <fgColor theme="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auto="1"/>
      </bottom>
      <diagonal/>
    </border>
    <border>
      <left/>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90">
    <xf numFmtId="0" fontId="0" fillId="0" borderId="0" xfId="0">
      <alignment vertical="center"/>
    </xf>
    <xf numFmtId="0" fontId="2" fillId="0" borderId="0" xfId="0" applyFont="1">
      <alignment vertical="center"/>
    </xf>
    <xf numFmtId="0" fontId="0" fillId="0" borderId="1" xfId="0" applyBorder="1">
      <alignment vertical="center"/>
    </xf>
    <xf numFmtId="0" fontId="0" fillId="2" borderId="1" xfId="0" applyFill="1" applyBorder="1">
      <alignment vertical="center"/>
    </xf>
    <xf numFmtId="0" fontId="0" fillId="0" borderId="0" xfId="0" applyAlignment="1">
      <alignment horizontal="center" vertical="center"/>
    </xf>
    <xf numFmtId="0" fontId="0" fillId="3" borderId="1" xfId="0" applyFill="1" applyBorder="1">
      <alignment vertical="center"/>
    </xf>
    <xf numFmtId="0" fontId="0" fillId="0" borderId="0" xfId="0" applyAlignment="1">
      <alignment horizontal="right" vertical="center"/>
    </xf>
    <xf numFmtId="0" fontId="0" fillId="2" borderId="1" xfId="0" applyFill="1" applyBorder="1" applyAlignment="1">
      <alignment horizontal="center" vertical="center"/>
    </xf>
    <xf numFmtId="0" fontId="4" fillId="0" borderId="1" xfId="0" applyFont="1"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3" fillId="0" borderId="0" xfId="0" applyFont="1">
      <alignment vertical="center"/>
    </xf>
    <xf numFmtId="0" fontId="0" fillId="0" borderId="1" xfId="0" applyBorder="1" applyAlignment="1">
      <alignment horizontal="center" vertical="center"/>
    </xf>
    <xf numFmtId="0" fontId="0" fillId="0" borderId="0" xfId="0" applyAlignment="1">
      <alignment horizontal="left" vertical="center"/>
    </xf>
    <xf numFmtId="0" fontId="3" fillId="0" borderId="0" xfId="0" applyFont="1" applyAlignment="1">
      <alignment horizontal="left" vertical="center"/>
    </xf>
    <xf numFmtId="1" fontId="0" fillId="0" borderId="0" xfId="0" applyNumberFormat="1">
      <alignment vertical="center"/>
    </xf>
    <xf numFmtId="0" fontId="0" fillId="0" borderId="6" xfId="0" applyBorder="1">
      <alignment vertical="center"/>
    </xf>
    <xf numFmtId="0" fontId="0" fillId="3" borderId="6" xfId="0" applyFill="1" applyBorder="1">
      <alignment vertical="center"/>
    </xf>
    <xf numFmtId="0" fontId="0" fillId="0" borderId="7" xfId="0" applyBorder="1">
      <alignment vertical="center"/>
    </xf>
    <xf numFmtId="0" fontId="0" fillId="0" borderId="2" xfId="0" applyBorder="1" applyAlignment="1">
      <alignment horizontal="center" vertical="center"/>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0" xfId="0" applyAlignment="1">
      <alignment horizontal="center" vertical="center" shrinkToFit="1"/>
    </xf>
    <xf numFmtId="0" fontId="0" fillId="0" borderId="4" xfId="0" applyBorder="1" applyAlignment="1">
      <alignment horizontal="center" vertical="center"/>
    </xf>
    <xf numFmtId="0" fontId="0" fillId="2" borderId="1" xfId="0" applyFill="1" applyBorder="1" applyAlignment="1">
      <alignment horizontal="right" vertical="center"/>
    </xf>
    <xf numFmtId="0" fontId="7" fillId="0" borderId="0" xfId="0" applyFont="1" applyAlignment="1">
      <alignment horizontal="left" vertical="top" wrapText="1"/>
    </xf>
    <xf numFmtId="0" fontId="9" fillId="0" borderId="0" xfId="0" applyFont="1">
      <alignment vertical="center"/>
    </xf>
    <xf numFmtId="0" fontId="7" fillId="0" borderId="0" xfId="0" applyFont="1" applyAlignment="1">
      <alignment vertical="top" wrapText="1"/>
    </xf>
    <xf numFmtId="0" fontId="4" fillId="4" borderId="2" xfId="0" applyFont="1" applyFill="1" applyBorder="1" applyAlignment="1">
      <alignment horizontal="center" vertical="center"/>
    </xf>
    <xf numFmtId="0" fontId="4" fillId="0" borderId="0" xfId="0" applyFont="1" applyAlignment="1">
      <alignment horizontal="left" vertical="center"/>
    </xf>
    <xf numFmtId="0" fontId="0" fillId="4" borderId="8" xfId="0" applyFill="1" applyBorder="1" applyAlignment="1">
      <alignment horizontal="center" vertical="center"/>
    </xf>
    <xf numFmtId="0" fontId="0" fillId="4" borderId="1" xfId="0" applyFill="1" applyBorder="1">
      <alignment vertical="center"/>
    </xf>
    <xf numFmtId="0" fontId="7" fillId="0" borderId="0" xfId="0" applyFont="1" applyAlignment="1">
      <alignment horizontal="center" vertical="top" wrapText="1"/>
    </xf>
    <xf numFmtId="0" fontId="10" fillId="0" borderId="0" xfId="0" applyFont="1">
      <alignment vertical="center"/>
    </xf>
    <xf numFmtId="0" fontId="11" fillId="4" borderId="1" xfId="0" applyFont="1" applyFill="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shrinkToFit="1"/>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4" xfId="0" applyBorder="1">
      <alignment vertical="center"/>
    </xf>
    <xf numFmtId="0" fontId="0" fillId="0" borderId="26" xfId="0" applyBorder="1">
      <alignment vertical="center"/>
    </xf>
    <xf numFmtId="0" fontId="0" fillId="2" borderId="23" xfId="0" applyFill="1" applyBorder="1">
      <alignment vertical="center"/>
    </xf>
    <xf numFmtId="0" fontId="0" fillId="0" borderId="28" xfId="0" applyBorder="1" applyAlignment="1">
      <alignment horizontal="center" vertical="center"/>
    </xf>
    <xf numFmtId="0" fontId="0" fillId="2" borderId="4" xfId="0" applyFill="1" applyBorder="1">
      <alignment vertical="center"/>
    </xf>
    <xf numFmtId="0" fontId="0" fillId="2" borderId="29" xfId="0" applyFill="1" applyBorder="1">
      <alignment vertical="center"/>
    </xf>
    <xf numFmtId="0" fontId="0" fillId="0" borderId="35" xfId="0" applyBorder="1">
      <alignment vertical="center"/>
    </xf>
    <xf numFmtId="0" fontId="0" fillId="0" borderId="19" xfId="0" applyBorder="1">
      <alignment vertical="center"/>
    </xf>
    <xf numFmtId="0" fontId="0" fillId="0" borderId="30"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4" fillId="0" borderId="7" xfId="0" applyFont="1" applyBorder="1">
      <alignment vertical="center"/>
    </xf>
    <xf numFmtId="0" fontId="0" fillId="0" borderId="9" xfId="0" applyBorder="1">
      <alignment vertical="center"/>
    </xf>
    <xf numFmtId="0" fontId="4" fillId="0" borderId="6" xfId="0" applyFont="1" applyBorder="1">
      <alignment vertical="center"/>
    </xf>
    <xf numFmtId="0" fontId="0" fillId="0" borderId="37" xfId="0" applyBorder="1">
      <alignment vertical="center"/>
    </xf>
    <xf numFmtId="0" fontId="0" fillId="0" borderId="14" xfId="0" applyBorder="1">
      <alignment vertical="center"/>
    </xf>
    <xf numFmtId="0" fontId="0" fillId="0" borderId="38" xfId="0" applyBorder="1">
      <alignment vertical="center"/>
    </xf>
    <xf numFmtId="0" fontId="0" fillId="0" borderId="39" xfId="0" applyBorder="1" applyAlignment="1">
      <alignment vertical="center" shrinkToFit="1"/>
    </xf>
    <xf numFmtId="0" fontId="0" fillId="0" borderId="15" xfId="0" applyBorder="1" applyAlignment="1">
      <alignment horizontal="center" vertical="center"/>
    </xf>
    <xf numFmtId="0" fontId="0" fillId="0" borderId="42" xfId="0" applyBorder="1" applyAlignment="1">
      <alignment horizontal="left" vertical="center"/>
    </xf>
    <xf numFmtId="0" fontId="0" fillId="0" borderId="20" xfId="0" applyBorder="1" applyAlignment="1">
      <alignment horizontal="center" vertical="center"/>
    </xf>
    <xf numFmtId="0" fontId="4" fillId="0" borderId="46" xfId="0" applyFont="1" applyBorder="1" applyAlignment="1">
      <alignment horizontal="left" vertical="center"/>
    </xf>
    <xf numFmtId="0" fontId="0" fillId="0" borderId="22" xfId="0" applyBorder="1" applyAlignment="1">
      <alignment horizontal="center" vertical="center"/>
    </xf>
    <xf numFmtId="0" fontId="0" fillId="0" borderId="48" xfId="0" applyBorder="1">
      <alignment vertical="center"/>
    </xf>
    <xf numFmtId="0" fontId="0" fillId="0" borderId="49" xfId="0" applyBorder="1">
      <alignment vertical="center"/>
    </xf>
    <xf numFmtId="0" fontId="0" fillId="4" borderId="50" xfId="0" applyFill="1" applyBorder="1">
      <alignment vertical="center"/>
    </xf>
    <xf numFmtId="0" fontId="0" fillId="0" borderId="51" xfId="0" applyBorder="1">
      <alignment vertical="center"/>
    </xf>
    <xf numFmtId="0" fontId="0" fillId="0" borderId="53" xfId="0" applyBorder="1">
      <alignment vertical="center"/>
    </xf>
    <xf numFmtId="1" fontId="0" fillId="4" borderId="23" xfId="0" applyNumberFormat="1" applyFill="1" applyBorder="1">
      <alignment vertical="center"/>
    </xf>
    <xf numFmtId="0" fontId="0" fillId="0" borderId="43" xfId="0" applyBorder="1">
      <alignment vertical="center"/>
    </xf>
    <xf numFmtId="0" fontId="0" fillId="4" borderId="23" xfId="0" applyFill="1" applyBorder="1">
      <alignment vertical="center"/>
    </xf>
    <xf numFmtId="0" fontId="0" fillId="0" borderId="54" xfId="0" applyBorder="1">
      <alignment vertical="center"/>
    </xf>
    <xf numFmtId="0" fontId="0" fillId="0" borderId="16" xfId="0" applyBorder="1" applyAlignment="1">
      <alignment horizontal="center" vertical="center" shrinkToFit="1"/>
    </xf>
    <xf numFmtId="0" fontId="0" fillId="2" borderId="20" xfId="0" applyFill="1" applyBorder="1" applyAlignment="1">
      <alignment horizontal="center" vertical="center"/>
    </xf>
    <xf numFmtId="0" fontId="0" fillId="4" borderId="21" xfId="0" applyFill="1" applyBorder="1">
      <alignment vertical="center"/>
    </xf>
    <xf numFmtId="0" fontId="0" fillId="4" borderId="24" xfId="0" applyFill="1" applyBorder="1">
      <alignment vertical="center"/>
    </xf>
    <xf numFmtId="0" fontId="0" fillId="0" borderId="28" xfId="0" applyBorder="1" applyAlignment="1">
      <alignment horizontal="center" vertical="center" shrinkToFit="1"/>
    </xf>
    <xf numFmtId="0" fontId="0" fillId="3" borderId="4" xfId="0" applyFill="1" applyBorder="1">
      <alignment vertical="center"/>
    </xf>
    <xf numFmtId="0" fontId="0" fillId="2" borderId="22" xfId="0" applyFill="1" applyBorder="1" applyAlignment="1">
      <alignment horizontal="center" vertical="center"/>
    </xf>
    <xf numFmtId="0" fontId="0" fillId="2" borderId="18" xfId="0" applyFill="1" applyBorder="1" applyAlignment="1">
      <alignment horizontal="center" vertical="center"/>
    </xf>
    <xf numFmtId="0" fontId="0" fillId="4" borderId="19" xfId="0" applyFill="1" applyBorder="1">
      <alignment vertical="center"/>
    </xf>
    <xf numFmtId="0" fontId="0" fillId="0" borderId="30" xfId="0"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12" fillId="0" borderId="0" xfId="0" applyFont="1">
      <alignment vertical="center"/>
    </xf>
    <xf numFmtId="0" fontId="0" fillId="0" borderId="47" xfId="0" applyBorder="1">
      <alignment vertical="center"/>
    </xf>
    <xf numFmtId="0" fontId="0" fillId="0" borderId="55" xfId="0" applyBorder="1">
      <alignment vertical="center"/>
    </xf>
    <xf numFmtId="0" fontId="0" fillId="0" borderId="29" xfId="0" applyBorder="1">
      <alignment vertical="center"/>
    </xf>
    <xf numFmtId="0" fontId="11" fillId="0" borderId="0" xfId="0" applyFont="1" applyAlignment="1">
      <alignment horizontal="right" vertical="center"/>
    </xf>
    <xf numFmtId="0" fontId="11" fillId="0" borderId="0" xfId="0" applyFont="1">
      <alignment vertical="center"/>
    </xf>
    <xf numFmtId="0" fontId="7" fillId="0" borderId="52" xfId="0" applyFont="1" applyBorder="1">
      <alignment vertical="center"/>
    </xf>
    <xf numFmtId="0" fontId="7" fillId="0" borderId="21" xfId="0" applyFont="1" applyBorder="1">
      <alignment vertical="center"/>
    </xf>
    <xf numFmtId="0" fontId="0" fillId="4" borderId="27" xfId="0" applyFill="1" applyBorder="1">
      <alignment vertical="center"/>
    </xf>
    <xf numFmtId="0" fontId="0" fillId="4" borderId="30" xfId="0" applyFill="1" applyBorder="1">
      <alignment vertical="center"/>
    </xf>
    <xf numFmtId="0" fontId="11" fillId="4" borderId="0" xfId="0" applyFont="1" applyFill="1" applyAlignment="1">
      <alignment horizontal="center" vertical="center"/>
    </xf>
    <xf numFmtId="0" fontId="0" fillId="0" borderId="32" xfId="0" applyBorder="1" applyAlignment="1">
      <alignment vertical="center" shrinkToFit="1"/>
    </xf>
    <xf numFmtId="0" fontId="0" fillId="0" borderId="33" xfId="0" applyBorder="1" applyAlignment="1">
      <alignment vertical="center" shrinkToFit="1"/>
    </xf>
    <xf numFmtId="0" fontId="0" fillId="0" borderId="34" xfId="0" applyBorder="1" applyAlignment="1">
      <alignment vertical="center" shrinkToFit="1"/>
    </xf>
    <xf numFmtId="0" fontId="0" fillId="0" borderId="36" xfId="0" applyBorder="1" applyAlignment="1">
      <alignment vertical="center" shrinkToFit="1"/>
    </xf>
    <xf numFmtId="0" fontId="10" fillId="0" borderId="0" xfId="0" applyFont="1" applyAlignment="1">
      <alignment horizontal="right" vertical="center" shrinkToFit="1"/>
    </xf>
    <xf numFmtId="0" fontId="0" fillId="0" borderId="0" xfId="0" applyAlignment="1">
      <alignment vertical="center" shrinkToFit="1"/>
    </xf>
    <xf numFmtId="0" fontId="11" fillId="0" borderId="1" xfId="0" applyFont="1" applyBorder="1" applyAlignment="1">
      <alignment horizontal="center" vertical="center"/>
    </xf>
    <xf numFmtId="0" fontId="15" fillId="0" borderId="0" xfId="0" applyFont="1" applyAlignment="1">
      <alignment horizontal="center" vertical="center"/>
    </xf>
    <xf numFmtId="0" fontId="15" fillId="0" borderId="0" xfId="0" applyFont="1" applyAlignment="1">
      <alignment horizontal="right" vertical="center"/>
    </xf>
    <xf numFmtId="0" fontId="15" fillId="0" borderId="1" xfId="0" applyFont="1" applyBorder="1">
      <alignment vertical="center"/>
    </xf>
    <xf numFmtId="0" fontId="11" fillId="0" borderId="0" xfId="0" applyFont="1" applyAlignment="1">
      <alignment horizontal="left" vertical="center"/>
    </xf>
    <xf numFmtId="0" fontId="15" fillId="0" borderId="0" xfId="0" applyFont="1" applyAlignment="1">
      <alignment horizontal="left" vertical="center"/>
    </xf>
    <xf numFmtId="0" fontId="0" fillId="0" borderId="44" xfId="0" applyBorder="1">
      <alignment vertical="center"/>
    </xf>
    <xf numFmtId="0" fontId="0" fillId="0" borderId="18" xfId="0" applyBorder="1">
      <alignment vertical="center"/>
    </xf>
    <xf numFmtId="0" fontId="0" fillId="0" borderId="43" xfId="0" applyBorder="1" applyAlignment="1">
      <alignment horizontal="center" vertical="center" wrapText="1"/>
    </xf>
    <xf numFmtId="0" fontId="17"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8" fillId="2" borderId="0" xfId="0" applyFont="1" applyFill="1" applyAlignment="1">
      <alignment horizontal="center" vertical="center"/>
    </xf>
    <xf numFmtId="0" fontId="0" fillId="4" borderId="7" xfId="0" applyFill="1" applyBorder="1">
      <alignment vertical="center"/>
    </xf>
    <xf numFmtId="0" fontId="16" fillId="0" borderId="20" xfId="0" applyFont="1" applyBorder="1" applyAlignment="1">
      <alignment horizontal="center" vertical="center"/>
    </xf>
    <xf numFmtId="0" fontId="16" fillId="0" borderId="46" xfId="0" applyFont="1" applyBorder="1" applyAlignment="1">
      <alignment horizontal="left" vertical="center"/>
    </xf>
    <xf numFmtId="0" fontId="20" fillId="4" borderId="2" xfId="0" applyFont="1" applyFill="1" applyBorder="1" applyAlignment="1">
      <alignment horizontal="center" vertical="center"/>
    </xf>
    <xf numFmtId="0" fontId="3" fillId="4" borderId="40" xfId="0" applyFont="1" applyFill="1" applyBorder="1">
      <alignment vertical="center"/>
    </xf>
    <xf numFmtId="0" fontId="3" fillId="2" borderId="11" xfId="0" applyFont="1" applyFill="1" applyBorder="1">
      <alignment vertical="center"/>
    </xf>
    <xf numFmtId="0" fontId="3" fillId="2" borderId="7" xfId="0" applyFont="1" applyFill="1" applyBorder="1">
      <alignment vertical="center"/>
    </xf>
    <xf numFmtId="0" fontId="3" fillId="2" borderId="4" xfId="0" applyFont="1" applyFill="1" applyBorder="1">
      <alignment vertical="center"/>
    </xf>
    <xf numFmtId="0" fontId="3" fillId="2" borderId="1" xfId="0" applyFont="1" applyFill="1" applyBorder="1">
      <alignment vertical="center"/>
    </xf>
    <xf numFmtId="0" fontId="3" fillId="0" borderId="11" xfId="0" applyFont="1" applyBorder="1">
      <alignment vertical="center"/>
    </xf>
    <xf numFmtId="0" fontId="3" fillId="0" borderId="4" xfId="0" applyFont="1" applyBorder="1">
      <alignment vertical="center"/>
    </xf>
    <xf numFmtId="0" fontId="3" fillId="2" borderId="41" xfId="0" applyFont="1" applyFill="1" applyBorder="1" applyAlignment="1">
      <alignment horizontal="center" vertical="center"/>
    </xf>
    <xf numFmtId="0" fontId="3" fillId="3" borderId="11" xfId="0" applyFont="1" applyFill="1" applyBorder="1">
      <alignment vertical="center"/>
    </xf>
    <xf numFmtId="0" fontId="3" fillId="3" borderId="7" xfId="0" applyFont="1" applyFill="1" applyBorder="1">
      <alignment vertical="center"/>
    </xf>
    <xf numFmtId="0" fontId="3" fillId="3" borderId="4" xfId="0" applyFont="1" applyFill="1" applyBorder="1">
      <alignment vertical="center"/>
    </xf>
    <xf numFmtId="0" fontId="3" fillId="3" borderId="1" xfId="0" applyFont="1" applyFill="1" applyBorder="1">
      <alignment vertical="center"/>
    </xf>
    <xf numFmtId="0" fontId="3" fillId="2" borderId="6" xfId="0" applyFont="1" applyFill="1" applyBorder="1">
      <alignment vertical="center"/>
    </xf>
    <xf numFmtId="0" fontId="3" fillId="2" borderId="6" xfId="0" applyFont="1" applyFill="1" applyBorder="1" applyAlignment="1">
      <alignment horizontal="right" vertical="center"/>
    </xf>
    <xf numFmtId="0" fontId="3" fillId="2" borderId="18" xfId="0" applyFont="1" applyFill="1" applyBorder="1" applyAlignment="1">
      <alignment horizontal="center" vertical="center"/>
    </xf>
    <xf numFmtId="0" fontId="21" fillId="2" borderId="20" xfId="0" applyFont="1" applyFill="1" applyBorder="1" applyAlignment="1">
      <alignment horizontal="center" vertical="center"/>
    </xf>
    <xf numFmtId="0" fontId="21" fillId="2" borderId="43" xfId="0" applyFont="1" applyFill="1" applyBorder="1" applyAlignment="1">
      <alignment horizontal="center" vertical="center"/>
    </xf>
    <xf numFmtId="0" fontId="3" fillId="2" borderId="21" xfId="0" applyFont="1" applyFill="1" applyBorder="1">
      <alignment vertical="center"/>
    </xf>
    <xf numFmtId="0" fontId="3" fillId="2" borderId="47" xfId="0" applyFont="1" applyFill="1" applyBorder="1" applyAlignment="1">
      <alignment horizontal="center" vertical="center"/>
    </xf>
    <xf numFmtId="0" fontId="3" fillId="0" borderId="0" xfId="0" applyFont="1" applyAlignment="1">
      <alignment horizontal="center" vertical="center"/>
    </xf>
    <xf numFmtId="0" fontId="3" fillId="4" borderId="8" xfId="0" applyFont="1" applyFill="1" applyBorder="1" applyAlignment="1">
      <alignment horizontal="center" vertical="center"/>
    </xf>
    <xf numFmtId="0" fontId="3" fillId="4" borderId="10" xfId="0" applyFont="1" applyFill="1"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19" fillId="0" borderId="8" xfId="0" applyFont="1" applyBorder="1" applyAlignment="1">
      <alignment horizontal="center" vertical="center" wrapText="1" shrinkToFit="1"/>
    </xf>
    <xf numFmtId="0" fontId="4" fillId="0" borderId="10" xfId="0" applyFont="1" applyBorder="1" applyAlignment="1">
      <alignment horizontal="center" vertical="center" wrapText="1" shrinkToFit="1"/>
    </xf>
    <xf numFmtId="0" fontId="0" fillId="0" borderId="31" xfId="0" applyBorder="1" applyAlignment="1">
      <alignment horizontal="center" vertical="center"/>
    </xf>
    <xf numFmtId="0" fontId="0" fillId="0" borderId="35" xfId="0" applyBorder="1" applyAlignment="1">
      <alignment horizontal="center" vertical="center"/>
    </xf>
    <xf numFmtId="0" fontId="7" fillId="0" borderId="12" xfId="0" applyFont="1" applyBorder="1" applyAlignment="1">
      <alignment horizontal="center" vertical="center"/>
    </xf>
    <xf numFmtId="0" fontId="0" fillId="2" borderId="12" xfId="0" applyFill="1" applyBorder="1" applyAlignment="1">
      <alignment horizontal="center" vertical="center"/>
    </xf>
    <xf numFmtId="0" fontId="7" fillId="0" borderId="13" xfId="0" applyFont="1" applyBorder="1" applyAlignment="1">
      <alignment horizontal="center" vertical="center"/>
    </xf>
    <xf numFmtId="0" fontId="8" fillId="0" borderId="13" xfId="0" applyFont="1" applyBorder="1" applyAlignment="1">
      <alignment horizontal="center" vertical="center"/>
    </xf>
    <xf numFmtId="0" fontId="0" fillId="2" borderId="13" xfId="0" applyFill="1" applyBorder="1" applyAlignment="1">
      <alignment horizontal="center" vertical="center"/>
    </xf>
    <xf numFmtId="0" fontId="0" fillId="0" borderId="15" xfId="0" applyBorder="1" applyAlignment="1">
      <alignment horizontal="center" vertical="center"/>
    </xf>
    <xf numFmtId="0" fontId="0" fillId="0" borderId="25" xfId="0" applyBorder="1" applyAlignment="1">
      <alignment horizontal="center" vertical="center"/>
    </xf>
    <xf numFmtId="0" fontId="15" fillId="0" borderId="0" xfId="0" applyFont="1" applyAlignment="1">
      <alignment horizontal="center" vertical="center" shrinkToFit="1"/>
    </xf>
    <xf numFmtId="0" fontId="15" fillId="0" borderId="5" xfId="0" applyFont="1" applyBorder="1" applyAlignment="1">
      <alignment horizontal="center" vertical="center" shrinkToFit="1"/>
    </xf>
    <xf numFmtId="0" fontId="21" fillId="2" borderId="2" xfId="0" applyFont="1" applyFill="1" applyBorder="1" applyAlignment="1">
      <alignment horizontal="center" vertical="center"/>
    </xf>
    <xf numFmtId="0" fontId="21" fillId="2" borderId="4" xfId="0" applyFont="1" applyFill="1" applyBorder="1" applyAlignment="1">
      <alignment horizontal="center" vertical="center"/>
    </xf>
    <xf numFmtId="0" fontId="21" fillId="2" borderId="2" xfId="0" applyFont="1" applyFill="1" applyBorder="1" applyAlignment="1">
      <alignment horizontal="center" vertical="center" shrinkToFit="1"/>
    </xf>
    <xf numFmtId="0" fontId="21" fillId="2" borderId="4" xfId="0" applyFont="1" applyFill="1" applyBorder="1" applyAlignment="1">
      <alignment horizontal="center" vertical="center" shrinkToFit="1"/>
    </xf>
    <xf numFmtId="0" fontId="0" fillId="2" borderId="2" xfId="0" applyFill="1" applyBorder="1" applyAlignment="1">
      <alignment horizontal="center" vertical="center" shrinkToFit="1"/>
    </xf>
    <xf numFmtId="0" fontId="0" fillId="2" borderId="4" xfId="0" applyFill="1" applyBorder="1" applyAlignment="1">
      <alignment horizontal="center" vertical="center" shrinkToFit="1"/>
    </xf>
    <xf numFmtId="0" fontId="3" fillId="0" borderId="0" xfId="0" applyFont="1" applyAlignment="1">
      <alignment horizontal="left" vertical="center"/>
    </xf>
    <xf numFmtId="0" fontId="0" fillId="0" borderId="2" xfId="0" applyBorder="1" applyAlignment="1">
      <alignment horizontal="center" vertical="center"/>
    </xf>
    <xf numFmtId="0" fontId="0" fillId="0" borderId="46" xfId="0" applyBorder="1" applyAlignment="1">
      <alignment horizontal="center" vertical="center"/>
    </xf>
    <xf numFmtId="0" fontId="0" fillId="0" borderId="0" xfId="0" applyAlignment="1">
      <alignment horizontal="center" vertical="center" wrapText="1"/>
    </xf>
    <xf numFmtId="0" fontId="0" fillId="0" borderId="56" xfId="0" applyBorder="1" applyAlignment="1">
      <alignment horizontal="center" vertical="center"/>
    </xf>
    <xf numFmtId="0" fontId="0" fillId="0" borderId="12" xfId="0" applyBorder="1" applyAlignment="1">
      <alignment horizontal="center" vertical="center"/>
    </xf>
    <xf numFmtId="0" fontId="0" fillId="0" borderId="55" xfId="0" applyBorder="1" applyAlignment="1">
      <alignment horizontal="center" vertical="center"/>
    </xf>
    <xf numFmtId="0" fontId="0" fillId="0" borderId="29" xfId="0" applyBorder="1" applyAlignment="1">
      <alignment horizontal="center" vertical="center"/>
    </xf>
    <xf numFmtId="0" fontId="0" fillId="0" borderId="41" xfId="0" applyBorder="1" applyAlignment="1">
      <alignment horizontal="center" vertical="center" shrinkToFit="1"/>
    </xf>
    <xf numFmtId="0" fontId="0" fillId="0" borderId="28" xfId="0" applyBorder="1" applyAlignment="1">
      <alignment horizontal="center" vertical="center" shrinkToFit="1"/>
    </xf>
    <xf numFmtId="0" fontId="0" fillId="0" borderId="57" xfId="0" applyBorder="1" applyAlignment="1">
      <alignment horizontal="center" vertical="center" shrinkToFit="1"/>
    </xf>
    <xf numFmtId="0" fontId="0" fillId="0" borderId="30" xfId="0" applyBorder="1" applyAlignment="1">
      <alignment horizontal="center" vertical="center" shrinkToFit="1"/>
    </xf>
    <xf numFmtId="0" fontId="21" fillId="2" borderId="10" xfId="0" applyFont="1" applyFill="1" applyBorder="1" applyAlignment="1">
      <alignment horizontal="center" vertical="center"/>
    </xf>
    <xf numFmtId="0" fontId="21" fillId="2" borderId="11" xfId="0" applyFont="1" applyFill="1" applyBorder="1" applyAlignment="1">
      <alignment horizontal="center" vertical="center"/>
    </xf>
    <xf numFmtId="0" fontId="0" fillId="0" borderId="10" xfId="0" applyBorder="1" applyAlignment="1">
      <alignment horizontal="center" vertical="center" shrinkToFit="1"/>
    </xf>
    <xf numFmtId="0" fontId="0" fillId="0" borderId="45" xfId="0" applyBorder="1" applyAlignment="1">
      <alignment horizontal="center" vertical="center" shrinkToFit="1"/>
    </xf>
    <xf numFmtId="0" fontId="0" fillId="0" borderId="47" xfId="0" applyBorder="1" applyAlignment="1">
      <alignment horizontal="center" vertical="center" shrinkToFit="1"/>
    </xf>
    <xf numFmtId="0" fontId="0" fillId="0" borderId="48" xfId="0" applyBorder="1" applyAlignment="1">
      <alignment horizontal="center" vertical="center" shrinkToFit="1"/>
    </xf>
    <xf numFmtId="0" fontId="0" fillId="0" borderId="51" xfId="0" applyBorder="1" applyAlignment="1">
      <alignment horizontal="center" vertical="center" shrinkToFit="1"/>
    </xf>
    <xf numFmtId="0" fontId="0" fillId="0" borderId="58" xfId="0" applyBorder="1" applyAlignment="1">
      <alignment horizontal="center" vertical="center" shrinkToFit="1"/>
    </xf>
    <xf numFmtId="0" fontId="0" fillId="0" borderId="10" xfId="0" applyBorder="1" applyAlignment="1">
      <alignment horizontal="center" vertical="center"/>
    </xf>
    <xf numFmtId="0" fontId="0" fillId="0" borderId="45"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shrinkToFit="1"/>
    </xf>
    <xf numFmtId="0" fontId="0" fillId="0" borderId="3" xfId="0" applyBorder="1" applyAlignment="1">
      <alignment horizontal="center" vertical="center"/>
    </xf>
    <xf numFmtId="0" fontId="0" fillId="0" borderId="4" xfId="0" applyBorder="1" applyAlignment="1">
      <alignment horizontal="center" vertical="center"/>
    </xf>
  </cellXfs>
  <cellStyles count="1">
    <cellStyle name="標準" xfId="0" builtinId="0"/>
  </cellStyles>
  <dxfs count="1">
    <dxf>
      <fill>
        <patternFill>
          <bgColor theme="4" tint="0.59996337778862885"/>
        </patternFill>
      </fill>
    </dxf>
  </dxfs>
  <tableStyles count="0" defaultTableStyle="TableStyleMedium2" defaultPivotStyle="PivotStyleLight16"/>
  <colors>
    <mruColors>
      <color rgb="FFFF0000"/>
      <color rgb="FF99CCFF"/>
      <color rgb="FFCC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11</xdr:col>
      <xdr:colOff>95249</xdr:colOff>
      <xdr:row>0</xdr:row>
      <xdr:rowOff>71438</xdr:rowOff>
    </xdr:from>
    <xdr:to>
      <xdr:col>30</xdr:col>
      <xdr:colOff>304013</xdr:colOff>
      <xdr:row>55</xdr:row>
      <xdr:rowOff>119063</xdr:rowOff>
    </xdr:to>
    <xdr:pic>
      <xdr:nvPicPr>
        <xdr:cNvPr id="24" name="図 23">
          <a:extLst>
            <a:ext uri="{FF2B5EF4-FFF2-40B4-BE49-F238E27FC236}">
              <a16:creationId xmlns:a16="http://schemas.microsoft.com/office/drawing/2014/main" id="{00000000-0008-0000-0100-000018000000}"/>
            </a:ext>
          </a:extLst>
        </xdr:cNvPr>
        <xdr:cNvPicPr>
          <a:picLocks noChangeAspect="1"/>
        </xdr:cNvPicPr>
      </xdr:nvPicPr>
      <xdr:blipFill>
        <a:blip xmlns:r="http://schemas.openxmlformats.org/officeDocument/2006/relationships" r:embed="rId1"/>
        <a:stretch>
          <a:fillRect/>
        </a:stretch>
      </xdr:blipFill>
      <xdr:spPr>
        <a:xfrm>
          <a:off x="7131843" y="71438"/>
          <a:ext cx="13329451" cy="96559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98</xdr:row>
      <xdr:rowOff>161925</xdr:rowOff>
    </xdr:from>
    <xdr:ext cx="6188710" cy="1327150"/>
    <xdr:pic>
      <xdr:nvPicPr>
        <xdr:cNvPr id="2" name="図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96375" y="16678275"/>
          <a:ext cx="6188710" cy="1327150"/>
        </a:xfrm>
        <a:prstGeom prst="rect">
          <a:avLst/>
        </a:prstGeom>
        <a:noFill/>
        <a:ln>
          <a:noFill/>
        </a:ln>
      </xdr:spPr>
    </xdr:pic>
    <xdr:clientData/>
  </xdr:oneCellAnchor>
  <xdr:oneCellAnchor>
    <xdr:from>
      <xdr:col>0</xdr:col>
      <xdr:colOff>57151</xdr:colOff>
      <xdr:row>66</xdr:row>
      <xdr:rowOff>142874</xdr:rowOff>
    </xdr:from>
    <xdr:ext cx="2895600" cy="581026"/>
    <mc:AlternateContent xmlns:mc="http://schemas.openxmlformats.org/markup-compatibility/2006" xmlns:a14="http://schemas.microsoft.com/office/drawing/2010/main">
      <mc:Choice Requires="a14">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9496426" y="11163299"/>
              <a:ext cx="2895600" cy="5810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r>
                      <a:rPr kumimoji="1" lang="ja-JP" altLang="en-US" sz="1100" i="1">
                        <a:latin typeface="Cambria Math"/>
                      </a:rPr>
                      <m:t>h</m:t>
                    </m:r>
                    <m:r>
                      <a:rPr kumimoji="1" lang="ja-JP" altLang="en-US" sz="1100" i="1">
                        <a:latin typeface="Cambria Math"/>
                      </a:rPr>
                      <m:t>＝</m:t>
                    </m:r>
                    <m:r>
                      <a:rPr kumimoji="1" lang="en-US" altLang="ja-JP" sz="1100" b="0" i="1">
                        <a:latin typeface="Cambria Math"/>
                      </a:rPr>
                      <m:t>(</m:t>
                    </m:r>
                    <m:r>
                      <a:rPr kumimoji="1" lang="en-US" altLang="ja-JP" sz="1100" i="1">
                        <a:latin typeface="Cambria Math"/>
                      </a:rPr>
                      <m:t>0.0126</m:t>
                    </m:r>
                    <m:r>
                      <a:rPr kumimoji="1" lang="ja-JP" altLang="en-US" sz="1100" i="1">
                        <a:latin typeface="Cambria Math"/>
                      </a:rPr>
                      <m:t>＋</m:t>
                    </m:r>
                    <m:f>
                      <m:fPr>
                        <m:ctrlPr>
                          <a:rPr kumimoji="1" lang="ja-JP" altLang="en-US" sz="1100" i="1">
                            <a:latin typeface="Cambria Math" panose="02040503050406030204" pitchFamily="18" charset="0"/>
                          </a:rPr>
                        </m:ctrlPr>
                      </m:fPr>
                      <m:num>
                        <m:r>
                          <a:rPr kumimoji="1" lang="en-US" altLang="ja-JP" sz="1100" i="1">
                            <a:latin typeface="Cambria Math"/>
                          </a:rPr>
                          <m:t>0.01739−0.1087</m:t>
                        </m:r>
                        <m:r>
                          <a:rPr kumimoji="1" lang="ja-JP" altLang="en-US" sz="1100" i="1">
                            <a:latin typeface="Cambria Math"/>
                          </a:rPr>
                          <m:t>𝐷</m:t>
                        </m:r>
                      </m:num>
                      <m:den>
                        <m:rad>
                          <m:radPr>
                            <m:degHide m:val="on"/>
                            <m:ctrlPr>
                              <a:rPr kumimoji="1" lang="ja-JP" altLang="en-US" sz="1100" i="1">
                                <a:latin typeface="Cambria Math" panose="02040503050406030204" pitchFamily="18" charset="0"/>
                              </a:rPr>
                            </m:ctrlPr>
                          </m:radPr>
                          <m:deg/>
                          <m:e>
                            <m:r>
                              <a:rPr kumimoji="1" lang="en-US" altLang="ja-JP" sz="1100" b="0" i="1">
                                <a:latin typeface="Cambria Math"/>
                              </a:rPr>
                              <m:t>𝑉</m:t>
                            </m:r>
                          </m:e>
                        </m:rad>
                      </m:den>
                    </m:f>
                    <m:r>
                      <a:rPr kumimoji="1" lang="en-US" altLang="ja-JP" sz="1100" b="0" i="1">
                        <a:latin typeface="Cambria Math"/>
                      </a:rPr>
                      <m:t>)</m:t>
                    </m:r>
                    <m:r>
                      <a:rPr kumimoji="1" lang="en-US" altLang="ja-JP" sz="1100" i="1">
                        <a:latin typeface="Cambria Math"/>
                      </a:rPr>
                      <m:t>×</m:t>
                    </m:r>
                    <m:f>
                      <m:fPr>
                        <m:ctrlPr>
                          <a:rPr kumimoji="1" lang="ja-JP" altLang="en-US" sz="1100" i="1">
                            <a:latin typeface="Cambria Math" panose="02040503050406030204" pitchFamily="18" charset="0"/>
                          </a:rPr>
                        </m:ctrlPr>
                      </m:fPr>
                      <m:num>
                        <m:r>
                          <a:rPr kumimoji="1" lang="ja-JP" altLang="en-US" sz="1100" i="1">
                            <a:latin typeface="Cambria Math"/>
                          </a:rPr>
                          <m:t>𝐿</m:t>
                        </m:r>
                      </m:num>
                      <m:den>
                        <m:r>
                          <a:rPr kumimoji="1" lang="ja-JP" altLang="en-US" sz="1100" i="1">
                            <a:latin typeface="Cambria Math"/>
                          </a:rPr>
                          <m:t>𝐷</m:t>
                        </m:r>
                      </m:den>
                    </m:f>
                    <m:r>
                      <a:rPr kumimoji="1" lang="en-US" altLang="ja-JP" sz="1100" i="1">
                        <a:latin typeface="Cambria Math"/>
                      </a:rPr>
                      <m:t>×</m:t>
                    </m:r>
                    <m:f>
                      <m:fPr>
                        <m:ctrlPr>
                          <a:rPr kumimoji="1" lang="ja-JP" altLang="en-US" sz="1100" i="1">
                            <a:latin typeface="Cambria Math" panose="02040503050406030204" pitchFamily="18" charset="0"/>
                          </a:rPr>
                        </m:ctrlPr>
                      </m:fPr>
                      <m:num>
                        <m:sSup>
                          <m:sSupPr>
                            <m:ctrlPr>
                              <a:rPr kumimoji="1" lang="en-US" altLang="ja-JP" sz="1100" i="1">
                                <a:latin typeface="Cambria Math" panose="02040503050406030204" pitchFamily="18" charset="0"/>
                              </a:rPr>
                            </m:ctrlPr>
                          </m:sSupPr>
                          <m:e>
                            <m:r>
                              <a:rPr kumimoji="1" lang="en-US" altLang="ja-JP" sz="1100" b="0" i="1">
                                <a:latin typeface="Cambria Math"/>
                              </a:rPr>
                              <m:t>𝑉</m:t>
                            </m:r>
                          </m:e>
                          <m:sup>
                            <m:r>
                              <a:rPr kumimoji="1" lang="en-US" altLang="ja-JP" sz="1100" b="0" i="1">
                                <a:latin typeface="Cambria Math"/>
                              </a:rPr>
                              <m:t>2</m:t>
                            </m:r>
                          </m:sup>
                        </m:sSup>
                      </m:num>
                      <m:den>
                        <m:r>
                          <a:rPr kumimoji="1" lang="en-US" altLang="ja-JP" sz="1100" b="0" i="1">
                            <a:latin typeface="Cambria Math"/>
                          </a:rPr>
                          <m:t>2</m:t>
                        </m:r>
                        <m:r>
                          <a:rPr kumimoji="1" lang="ja-JP" altLang="en-US" sz="1100" i="1">
                            <a:latin typeface="Cambria Math"/>
                          </a:rPr>
                          <m:t>𝑔</m:t>
                        </m:r>
                      </m:den>
                    </m:f>
                  </m:oMath>
                </m:oMathPara>
              </a14:m>
              <a:endParaRPr kumimoji="1" lang="ja-JP" altLang="en-US" sz="1100"/>
            </a:p>
          </xdr:txBody>
        </xdr:sp>
      </mc:Choice>
      <mc:Fallback xmlns="">
        <xdr:sp macro="" textlink="">
          <xdr:nvSpPr>
            <xdr:cNvPr id="3" name="テキスト ボックス 2"/>
            <xdr:cNvSpPr txBox="1"/>
          </xdr:nvSpPr>
          <xdr:spPr>
            <a:xfrm>
              <a:off x="9496426" y="11163299"/>
              <a:ext cx="2895600" cy="5810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ja-JP" altLang="en-US" sz="1100" i="0">
                  <a:latin typeface="Cambria Math"/>
                </a:rPr>
                <a:t>ℎ＝</a:t>
              </a:r>
              <a:r>
                <a:rPr kumimoji="1" lang="en-US" altLang="ja-JP" sz="1100" b="0" i="0">
                  <a:latin typeface="Cambria Math"/>
                </a:rPr>
                <a:t>(</a:t>
              </a:r>
              <a:r>
                <a:rPr kumimoji="1" lang="en-US" altLang="ja-JP" sz="1100" i="0">
                  <a:latin typeface="Cambria Math"/>
                </a:rPr>
                <a:t>0.0126</a:t>
              </a:r>
              <a:r>
                <a:rPr kumimoji="1" lang="ja-JP" altLang="en-US" sz="1100" i="0">
                  <a:latin typeface="Cambria Math"/>
                </a:rPr>
                <a:t>＋</a:t>
              </a:r>
              <a:r>
                <a:rPr kumimoji="1" lang="ja-JP" altLang="en-US" sz="1100" i="0">
                  <a:latin typeface="Cambria Math" panose="02040503050406030204" pitchFamily="18" charset="0"/>
                </a:rPr>
                <a:t>(</a:t>
              </a:r>
              <a:r>
                <a:rPr kumimoji="1" lang="en-US" altLang="ja-JP" sz="1100" i="0">
                  <a:latin typeface="Cambria Math"/>
                </a:rPr>
                <a:t>0.01739−0.1087</a:t>
              </a:r>
              <a:r>
                <a:rPr kumimoji="1" lang="ja-JP" altLang="en-US" sz="1100" i="0">
                  <a:latin typeface="Cambria Math"/>
                </a:rPr>
                <a:t>𝐷</a:t>
              </a:r>
              <a:r>
                <a:rPr kumimoji="1" lang="ja-JP" altLang="en-US" sz="1100" i="0">
                  <a:latin typeface="Cambria Math" panose="02040503050406030204" pitchFamily="18" charset="0"/>
                </a:rPr>
                <a:t>)/√</a:t>
              </a:r>
              <a:r>
                <a:rPr kumimoji="1" lang="en-US" altLang="ja-JP" sz="1100" b="0" i="0">
                  <a:latin typeface="Cambria Math"/>
                </a:rPr>
                <a:t>𝑉)</a:t>
              </a:r>
              <a:r>
                <a:rPr kumimoji="1" lang="en-US" altLang="ja-JP" sz="1100" i="0">
                  <a:latin typeface="Cambria Math"/>
                </a:rPr>
                <a:t>×</a:t>
              </a:r>
              <a:r>
                <a:rPr kumimoji="1" lang="ja-JP" altLang="en-US" sz="1100" i="0">
                  <a:latin typeface="Cambria Math"/>
                </a:rPr>
                <a:t>𝐿</a:t>
              </a:r>
              <a:r>
                <a:rPr kumimoji="1" lang="ja-JP" altLang="en-US" sz="1100" i="0">
                  <a:latin typeface="Cambria Math" panose="02040503050406030204" pitchFamily="18" charset="0"/>
                </a:rPr>
                <a:t>/</a:t>
              </a:r>
              <a:r>
                <a:rPr kumimoji="1" lang="ja-JP" altLang="en-US" sz="1100" i="0">
                  <a:latin typeface="Cambria Math"/>
                </a:rPr>
                <a:t>𝐷</a:t>
              </a:r>
              <a:r>
                <a:rPr kumimoji="1" lang="en-US" altLang="ja-JP" sz="1100" i="0">
                  <a:latin typeface="Cambria Math"/>
                </a:rPr>
                <a:t>×</a:t>
              </a:r>
              <a:r>
                <a:rPr kumimoji="1" lang="en-US" altLang="ja-JP" sz="1100" b="0" i="0">
                  <a:latin typeface="Cambria Math"/>
                </a:rPr>
                <a:t>𝑉</a:t>
              </a:r>
              <a:r>
                <a:rPr kumimoji="1" lang="en-US" altLang="ja-JP" sz="1100" b="0" i="0">
                  <a:latin typeface="Cambria Math" panose="02040503050406030204" pitchFamily="18" charset="0"/>
                </a:rPr>
                <a:t>^</a:t>
              </a:r>
              <a:r>
                <a:rPr kumimoji="1" lang="en-US" altLang="ja-JP" sz="1100" b="0" i="0">
                  <a:latin typeface="Cambria Math"/>
                </a:rPr>
                <a:t>2</a:t>
              </a:r>
              <a:r>
                <a:rPr kumimoji="1" lang="ja-JP" altLang="en-US" sz="1100" b="0" i="0">
                  <a:latin typeface="Cambria Math" panose="02040503050406030204" pitchFamily="18" charset="0"/>
                </a:rPr>
                <a:t>/</a:t>
              </a:r>
              <a:r>
                <a:rPr kumimoji="1" lang="en-US" altLang="ja-JP" sz="1100" b="0" i="0">
                  <a:latin typeface="Cambria Math"/>
                </a:rPr>
                <a:t>2</a:t>
              </a:r>
              <a:r>
                <a:rPr kumimoji="1" lang="ja-JP" altLang="en-US" sz="1100" i="0">
                  <a:latin typeface="Cambria Math"/>
                </a:rPr>
                <a:t>𝑔</a:t>
              </a:r>
              <a:endParaRPr kumimoji="1" lang="ja-JP" altLang="en-US" sz="1100"/>
            </a:p>
          </xdr:txBody>
        </xdr:sp>
      </mc:Fallback>
    </mc:AlternateContent>
    <xdr:clientData/>
  </xdr:oneCellAnchor>
  <xdr:twoCellAnchor>
    <xdr:from>
      <xdr:col>0</xdr:col>
      <xdr:colOff>0</xdr:colOff>
      <xdr:row>3</xdr:row>
      <xdr:rowOff>76200</xdr:rowOff>
    </xdr:from>
    <xdr:to>
      <xdr:col>6</xdr:col>
      <xdr:colOff>304800</xdr:colOff>
      <xdr:row>16</xdr:row>
      <xdr:rowOff>28575</xdr:rowOff>
    </xdr:to>
    <xdr:grpSp>
      <xdr:nvGrpSpPr>
        <xdr:cNvPr id="4" name="Group 179">
          <a:extLst>
            <a:ext uri="{FF2B5EF4-FFF2-40B4-BE49-F238E27FC236}">
              <a16:creationId xmlns:a16="http://schemas.microsoft.com/office/drawing/2014/main" id="{00000000-0008-0000-0200-000004000000}"/>
            </a:ext>
          </a:extLst>
        </xdr:cNvPr>
        <xdr:cNvGrpSpPr>
          <a:grpSpLocks noChangeAspect="1"/>
        </xdr:cNvGrpSpPr>
      </xdr:nvGrpSpPr>
      <xdr:grpSpPr bwMode="auto">
        <a:xfrm>
          <a:off x="0" y="561975"/>
          <a:ext cx="4657725" cy="2057400"/>
          <a:chOff x="72" y="138"/>
          <a:chExt cx="472" cy="211"/>
        </a:xfrm>
      </xdr:grpSpPr>
      <xdr:sp macro="" textlink="">
        <xdr:nvSpPr>
          <xdr:cNvPr id="5" name="AutoShape 178">
            <a:extLst>
              <a:ext uri="{FF2B5EF4-FFF2-40B4-BE49-F238E27FC236}">
                <a16:creationId xmlns:a16="http://schemas.microsoft.com/office/drawing/2014/main" id="{00000000-0008-0000-0200-000005000000}"/>
              </a:ext>
            </a:extLst>
          </xdr:cNvPr>
          <xdr:cNvSpPr>
            <a:spLocks noChangeAspect="1" noChangeArrowheads="1" noTextEdit="1"/>
          </xdr:cNvSpPr>
        </xdr:nvSpPr>
        <xdr:spPr bwMode="auto">
          <a:xfrm>
            <a:off x="72" y="138"/>
            <a:ext cx="472" cy="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6" name="Line 180">
            <a:extLst>
              <a:ext uri="{FF2B5EF4-FFF2-40B4-BE49-F238E27FC236}">
                <a16:creationId xmlns:a16="http://schemas.microsoft.com/office/drawing/2014/main" id="{00000000-0008-0000-0200-000006000000}"/>
              </a:ext>
            </a:extLst>
          </xdr:cNvPr>
          <xdr:cNvSpPr>
            <a:spLocks noChangeShapeType="1"/>
          </xdr:cNvSpPr>
        </xdr:nvSpPr>
        <xdr:spPr bwMode="auto">
          <a:xfrm>
            <a:off x="291" y="180"/>
            <a:ext cx="3"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7" name="Rectangle 181">
            <a:extLst>
              <a:ext uri="{FF2B5EF4-FFF2-40B4-BE49-F238E27FC236}">
                <a16:creationId xmlns:a16="http://schemas.microsoft.com/office/drawing/2014/main" id="{00000000-0008-0000-0200-000007000000}"/>
              </a:ext>
            </a:extLst>
          </xdr:cNvPr>
          <xdr:cNvSpPr>
            <a:spLocks noChangeArrowheads="1"/>
          </xdr:cNvSpPr>
        </xdr:nvSpPr>
        <xdr:spPr bwMode="auto">
          <a:xfrm>
            <a:off x="291" y="180"/>
            <a:ext cx="3"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 name="Line 182">
            <a:extLst>
              <a:ext uri="{FF2B5EF4-FFF2-40B4-BE49-F238E27FC236}">
                <a16:creationId xmlns:a16="http://schemas.microsoft.com/office/drawing/2014/main" id="{00000000-0008-0000-0200-000008000000}"/>
              </a:ext>
            </a:extLst>
          </xdr:cNvPr>
          <xdr:cNvSpPr>
            <a:spLocks noChangeShapeType="1"/>
          </xdr:cNvSpPr>
        </xdr:nvSpPr>
        <xdr:spPr bwMode="auto">
          <a:xfrm>
            <a:off x="291" y="181"/>
            <a:ext cx="2"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9" name="Rectangle 183">
            <a:extLst>
              <a:ext uri="{FF2B5EF4-FFF2-40B4-BE49-F238E27FC236}">
                <a16:creationId xmlns:a16="http://schemas.microsoft.com/office/drawing/2014/main" id="{00000000-0008-0000-0200-000009000000}"/>
              </a:ext>
            </a:extLst>
          </xdr:cNvPr>
          <xdr:cNvSpPr>
            <a:spLocks noChangeArrowheads="1"/>
          </xdr:cNvSpPr>
        </xdr:nvSpPr>
        <xdr:spPr bwMode="auto">
          <a:xfrm>
            <a:off x="291" y="181"/>
            <a:ext cx="2"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 name="Line 184">
            <a:extLst>
              <a:ext uri="{FF2B5EF4-FFF2-40B4-BE49-F238E27FC236}">
                <a16:creationId xmlns:a16="http://schemas.microsoft.com/office/drawing/2014/main" id="{00000000-0008-0000-0200-00000A000000}"/>
              </a:ext>
            </a:extLst>
          </xdr:cNvPr>
          <xdr:cNvSpPr>
            <a:spLocks noChangeShapeType="1"/>
          </xdr:cNvSpPr>
        </xdr:nvSpPr>
        <xdr:spPr bwMode="auto">
          <a:xfrm>
            <a:off x="291" y="182"/>
            <a:ext cx="2"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11" name="Rectangle 185">
            <a:extLst>
              <a:ext uri="{FF2B5EF4-FFF2-40B4-BE49-F238E27FC236}">
                <a16:creationId xmlns:a16="http://schemas.microsoft.com/office/drawing/2014/main" id="{00000000-0008-0000-0200-00000B000000}"/>
              </a:ext>
            </a:extLst>
          </xdr:cNvPr>
          <xdr:cNvSpPr>
            <a:spLocks noChangeArrowheads="1"/>
          </xdr:cNvSpPr>
        </xdr:nvSpPr>
        <xdr:spPr bwMode="auto">
          <a:xfrm>
            <a:off x="291" y="182"/>
            <a:ext cx="2"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2" name="Line 186">
            <a:extLst>
              <a:ext uri="{FF2B5EF4-FFF2-40B4-BE49-F238E27FC236}">
                <a16:creationId xmlns:a16="http://schemas.microsoft.com/office/drawing/2014/main" id="{00000000-0008-0000-0200-00000C000000}"/>
              </a:ext>
            </a:extLst>
          </xdr:cNvPr>
          <xdr:cNvSpPr>
            <a:spLocks noChangeShapeType="1"/>
          </xdr:cNvSpPr>
        </xdr:nvSpPr>
        <xdr:spPr bwMode="auto">
          <a:xfrm>
            <a:off x="291" y="182"/>
            <a:ext cx="1"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13" name="Rectangle 187">
            <a:extLst>
              <a:ext uri="{FF2B5EF4-FFF2-40B4-BE49-F238E27FC236}">
                <a16:creationId xmlns:a16="http://schemas.microsoft.com/office/drawing/2014/main" id="{00000000-0008-0000-0200-00000D000000}"/>
              </a:ext>
            </a:extLst>
          </xdr:cNvPr>
          <xdr:cNvSpPr>
            <a:spLocks noChangeArrowheads="1"/>
          </xdr:cNvSpPr>
        </xdr:nvSpPr>
        <xdr:spPr bwMode="auto">
          <a:xfrm>
            <a:off x="291" y="182"/>
            <a:ext cx="1"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4" name="Line 188">
            <a:extLst>
              <a:ext uri="{FF2B5EF4-FFF2-40B4-BE49-F238E27FC236}">
                <a16:creationId xmlns:a16="http://schemas.microsoft.com/office/drawing/2014/main" id="{00000000-0008-0000-0200-00000E000000}"/>
              </a:ext>
            </a:extLst>
          </xdr:cNvPr>
          <xdr:cNvSpPr>
            <a:spLocks noChangeShapeType="1"/>
          </xdr:cNvSpPr>
        </xdr:nvSpPr>
        <xdr:spPr bwMode="auto">
          <a:xfrm>
            <a:off x="291" y="183"/>
            <a:ext cx="0"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15" name="Rectangle 189">
            <a:extLst>
              <a:ext uri="{FF2B5EF4-FFF2-40B4-BE49-F238E27FC236}">
                <a16:creationId xmlns:a16="http://schemas.microsoft.com/office/drawing/2014/main" id="{00000000-0008-0000-0200-00000F000000}"/>
              </a:ext>
            </a:extLst>
          </xdr:cNvPr>
          <xdr:cNvSpPr>
            <a:spLocks noChangeArrowheads="1"/>
          </xdr:cNvSpPr>
        </xdr:nvSpPr>
        <xdr:spPr bwMode="auto">
          <a:xfrm>
            <a:off x="291" y="183"/>
            <a:ext cx="1"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6" name="Line 190">
            <a:extLst>
              <a:ext uri="{FF2B5EF4-FFF2-40B4-BE49-F238E27FC236}">
                <a16:creationId xmlns:a16="http://schemas.microsoft.com/office/drawing/2014/main" id="{00000000-0008-0000-0200-000010000000}"/>
              </a:ext>
            </a:extLst>
          </xdr:cNvPr>
          <xdr:cNvSpPr>
            <a:spLocks noChangeShapeType="1"/>
          </xdr:cNvSpPr>
        </xdr:nvSpPr>
        <xdr:spPr bwMode="auto">
          <a:xfrm>
            <a:off x="291" y="194"/>
            <a:ext cx="3"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17" name="Rectangle 191">
            <a:extLst>
              <a:ext uri="{FF2B5EF4-FFF2-40B4-BE49-F238E27FC236}">
                <a16:creationId xmlns:a16="http://schemas.microsoft.com/office/drawing/2014/main" id="{00000000-0008-0000-0200-000011000000}"/>
              </a:ext>
            </a:extLst>
          </xdr:cNvPr>
          <xdr:cNvSpPr>
            <a:spLocks noChangeArrowheads="1"/>
          </xdr:cNvSpPr>
        </xdr:nvSpPr>
        <xdr:spPr bwMode="auto">
          <a:xfrm>
            <a:off x="291" y="194"/>
            <a:ext cx="3"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8" name="Line 192">
            <a:extLst>
              <a:ext uri="{FF2B5EF4-FFF2-40B4-BE49-F238E27FC236}">
                <a16:creationId xmlns:a16="http://schemas.microsoft.com/office/drawing/2014/main" id="{00000000-0008-0000-0200-000012000000}"/>
              </a:ext>
            </a:extLst>
          </xdr:cNvPr>
          <xdr:cNvSpPr>
            <a:spLocks noChangeShapeType="1"/>
          </xdr:cNvSpPr>
        </xdr:nvSpPr>
        <xdr:spPr bwMode="auto">
          <a:xfrm>
            <a:off x="291" y="195"/>
            <a:ext cx="2"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19" name="Rectangle 193">
            <a:extLst>
              <a:ext uri="{FF2B5EF4-FFF2-40B4-BE49-F238E27FC236}">
                <a16:creationId xmlns:a16="http://schemas.microsoft.com/office/drawing/2014/main" id="{00000000-0008-0000-0200-000013000000}"/>
              </a:ext>
            </a:extLst>
          </xdr:cNvPr>
          <xdr:cNvSpPr>
            <a:spLocks noChangeArrowheads="1"/>
          </xdr:cNvSpPr>
        </xdr:nvSpPr>
        <xdr:spPr bwMode="auto">
          <a:xfrm>
            <a:off x="291" y="195"/>
            <a:ext cx="2"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 name="Line 194">
            <a:extLst>
              <a:ext uri="{FF2B5EF4-FFF2-40B4-BE49-F238E27FC236}">
                <a16:creationId xmlns:a16="http://schemas.microsoft.com/office/drawing/2014/main" id="{00000000-0008-0000-0200-000014000000}"/>
              </a:ext>
            </a:extLst>
          </xdr:cNvPr>
          <xdr:cNvSpPr>
            <a:spLocks noChangeShapeType="1"/>
          </xdr:cNvSpPr>
        </xdr:nvSpPr>
        <xdr:spPr bwMode="auto">
          <a:xfrm>
            <a:off x="291" y="196"/>
            <a:ext cx="2"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1" name="Rectangle 195">
            <a:extLst>
              <a:ext uri="{FF2B5EF4-FFF2-40B4-BE49-F238E27FC236}">
                <a16:creationId xmlns:a16="http://schemas.microsoft.com/office/drawing/2014/main" id="{00000000-0008-0000-0200-000015000000}"/>
              </a:ext>
            </a:extLst>
          </xdr:cNvPr>
          <xdr:cNvSpPr>
            <a:spLocks noChangeArrowheads="1"/>
          </xdr:cNvSpPr>
        </xdr:nvSpPr>
        <xdr:spPr bwMode="auto">
          <a:xfrm>
            <a:off x="291" y="196"/>
            <a:ext cx="2"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 name="Line 196">
            <a:extLst>
              <a:ext uri="{FF2B5EF4-FFF2-40B4-BE49-F238E27FC236}">
                <a16:creationId xmlns:a16="http://schemas.microsoft.com/office/drawing/2014/main" id="{00000000-0008-0000-0200-000016000000}"/>
              </a:ext>
            </a:extLst>
          </xdr:cNvPr>
          <xdr:cNvSpPr>
            <a:spLocks noChangeShapeType="1"/>
          </xdr:cNvSpPr>
        </xdr:nvSpPr>
        <xdr:spPr bwMode="auto">
          <a:xfrm>
            <a:off x="291" y="196"/>
            <a:ext cx="1"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3" name="Rectangle 197">
            <a:extLst>
              <a:ext uri="{FF2B5EF4-FFF2-40B4-BE49-F238E27FC236}">
                <a16:creationId xmlns:a16="http://schemas.microsoft.com/office/drawing/2014/main" id="{00000000-0008-0000-0200-000017000000}"/>
              </a:ext>
            </a:extLst>
          </xdr:cNvPr>
          <xdr:cNvSpPr>
            <a:spLocks noChangeArrowheads="1"/>
          </xdr:cNvSpPr>
        </xdr:nvSpPr>
        <xdr:spPr bwMode="auto">
          <a:xfrm>
            <a:off x="291" y="196"/>
            <a:ext cx="1"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4" name="Line 198">
            <a:extLst>
              <a:ext uri="{FF2B5EF4-FFF2-40B4-BE49-F238E27FC236}">
                <a16:creationId xmlns:a16="http://schemas.microsoft.com/office/drawing/2014/main" id="{00000000-0008-0000-0200-000018000000}"/>
              </a:ext>
            </a:extLst>
          </xdr:cNvPr>
          <xdr:cNvSpPr>
            <a:spLocks noChangeShapeType="1"/>
          </xdr:cNvSpPr>
        </xdr:nvSpPr>
        <xdr:spPr bwMode="auto">
          <a:xfrm>
            <a:off x="291" y="197"/>
            <a:ext cx="0"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5" name="Rectangle 199">
            <a:extLst>
              <a:ext uri="{FF2B5EF4-FFF2-40B4-BE49-F238E27FC236}">
                <a16:creationId xmlns:a16="http://schemas.microsoft.com/office/drawing/2014/main" id="{00000000-0008-0000-0200-000019000000}"/>
              </a:ext>
            </a:extLst>
          </xdr:cNvPr>
          <xdr:cNvSpPr>
            <a:spLocks noChangeArrowheads="1"/>
          </xdr:cNvSpPr>
        </xdr:nvSpPr>
        <xdr:spPr bwMode="auto">
          <a:xfrm>
            <a:off x="291" y="197"/>
            <a:ext cx="1"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 name="Line 200">
            <a:extLst>
              <a:ext uri="{FF2B5EF4-FFF2-40B4-BE49-F238E27FC236}">
                <a16:creationId xmlns:a16="http://schemas.microsoft.com/office/drawing/2014/main" id="{00000000-0008-0000-0200-00001A000000}"/>
              </a:ext>
            </a:extLst>
          </xdr:cNvPr>
          <xdr:cNvSpPr>
            <a:spLocks noChangeShapeType="1"/>
          </xdr:cNvSpPr>
        </xdr:nvSpPr>
        <xdr:spPr bwMode="auto">
          <a:xfrm>
            <a:off x="291" y="208"/>
            <a:ext cx="3"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7" name="Rectangle 201">
            <a:extLst>
              <a:ext uri="{FF2B5EF4-FFF2-40B4-BE49-F238E27FC236}">
                <a16:creationId xmlns:a16="http://schemas.microsoft.com/office/drawing/2014/main" id="{00000000-0008-0000-0200-00001B000000}"/>
              </a:ext>
            </a:extLst>
          </xdr:cNvPr>
          <xdr:cNvSpPr>
            <a:spLocks noChangeArrowheads="1"/>
          </xdr:cNvSpPr>
        </xdr:nvSpPr>
        <xdr:spPr bwMode="auto">
          <a:xfrm>
            <a:off x="291" y="208"/>
            <a:ext cx="3"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8" name="Line 202">
            <a:extLst>
              <a:ext uri="{FF2B5EF4-FFF2-40B4-BE49-F238E27FC236}">
                <a16:creationId xmlns:a16="http://schemas.microsoft.com/office/drawing/2014/main" id="{00000000-0008-0000-0200-00001C000000}"/>
              </a:ext>
            </a:extLst>
          </xdr:cNvPr>
          <xdr:cNvSpPr>
            <a:spLocks noChangeShapeType="1"/>
          </xdr:cNvSpPr>
        </xdr:nvSpPr>
        <xdr:spPr bwMode="auto">
          <a:xfrm>
            <a:off x="291" y="209"/>
            <a:ext cx="2"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9" name="Rectangle 203">
            <a:extLst>
              <a:ext uri="{FF2B5EF4-FFF2-40B4-BE49-F238E27FC236}">
                <a16:creationId xmlns:a16="http://schemas.microsoft.com/office/drawing/2014/main" id="{00000000-0008-0000-0200-00001D000000}"/>
              </a:ext>
            </a:extLst>
          </xdr:cNvPr>
          <xdr:cNvSpPr>
            <a:spLocks noChangeArrowheads="1"/>
          </xdr:cNvSpPr>
        </xdr:nvSpPr>
        <xdr:spPr bwMode="auto">
          <a:xfrm>
            <a:off x="291" y="209"/>
            <a:ext cx="2"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0" name="Line 204">
            <a:extLst>
              <a:ext uri="{FF2B5EF4-FFF2-40B4-BE49-F238E27FC236}">
                <a16:creationId xmlns:a16="http://schemas.microsoft.com/office/drawing/2014/main" id="{00000000-0008-0000-0200-00001E000000}"/>
              </a:ext>
            </a:extLst>
          </xdr:cNvPr>
          <xdr:cNvSpPr>
            <a:spLocks noChangeShapeType="1"/>
          </xdr:cNvSpPr>
        </xdr:nvSpPr>
        <xdr:spPr bwMode="auto">
          <a:xfrm>
            <a:off x="291" y="210"/>
            <a:ext cx="2"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31" name="Rectangle 205">
            <a:extLst>
              <a:ext uri="{FF2B5EF4-FFF2-40B4-BE49-F238E27FC236}">
                <a16:creationId xmlns:a16="http://schemas.microsoft.com/office/drawing/2014/main" id="{00000000-0008-0000-0200-00001F000000}"/>
              </a:ext>
            </a:extLst>
          </xdr:cNvPr>
          <xdr:cNvSpPr>
            <a:spLocks noChangeArrowheads="1"/>
          </xdr:cNvSpPr>
        </xdr:nvSpPr>
        <xdr:spPr bwMode="auto">
          <a:xfrm>
            <a:off x="291" y="210"/>
            <a:ext cx="2"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2" name="Line 206">
            <a:extLst>
              <a:ext uri="{FF2B5EF4-FFF2-40B4-BE49-F238E27FC236}">
                <a16:creationId xmlns:a16="http://schemas.microsoft.com/office/drawing/2014/main" id="{00000000-0008-0000-0200-000020000000}"/>
              </a:ext>
            </a:extLst>
          </xdr:cNvPr>
          <xdr:cNvSpPr>
            <a:spLocks noChangeShapeType="1"/>
          </xdr:cNvSpPr>
        </xdr:nvSpPr>
        <xdr:spPr bwMode="auto">
          <a:xfrm>
            <a:off x="291" y="210"/>
            <a:ext cx="1"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33" name="Rectangle 207">
            <a:extLst>
              <a:ext uri="{FF2B5EF4-FFF2-40B4-BE49-F238E27FC236}">
                <a16:creationId xmlns:a16="http://schemas.microsoft.com/office/drawing/2014/main" id="{00000000-0008-0000-0200-000021000000}"/>
              </a:ext>
            </a:extLst>
          </xdr:cNvPr>
          <xdr:cNvSpPr>
            <a:spLocks noChangeArrowheads="1"/>
          </xdr:cNvSpPr>
        </xdr:nvSpPr>
        <xdr:spPr bwMode="auto">
          <a:xfrm>
            <a:off x="291" y="210"/>
            <a:ext cx="1"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4" name="Line 208">
            <a:extLst>
              <a:ext uri="{FF2B5EF4-FFF2-40B4-BE49-F238E27FC236}">
                <a16:creationId xmlns:a16="http://schemas.microsoft.com/office/drawing/2014/main" id="{00000000-0008-0000-0200-000022000000}"/>
              </a:ext>
            </a:extLst>
          </xdr:cNvPr>
          <xdr:cNvSpPr>
            <a:spLocks noChangeShapeType="1"/>
          </xdr:cNvSpPr>
        </xdr:nvSpPr>
        <xdr:spPr bwMode="auto">
          <a:xfrm>
            <a:off x="291" y="211"/>
            <a:ext cx="0"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35" name="Rectangle 209">
            <a:extLst>
              <a:ext uri="{FF2B5EF4-FFF2-40B4-BE49-F238E27FC236}">
                <a16:creationId xmlns:a16="http://schemas.microsoft.com/office/drawing/2014/main" id="{00000000-0008-0000-0200-000023000000}"/>
              </a:ext>
            </a:extLst>
          </xdr:cNvPr>
          <xdr:cNvSpPr>
            <a:spLocks noChangeArrowheads="1"/>
          </xdr:cNvSpPr>
        </xdr:nvSpPr>
        <xdr:spPr bwMode="auto">
          <a:xfrm>
            <a:off x="291" y="211"/>
            <a:ext cx="1"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6" name="Line 210">
            <a:extLst>
              <a:ext uri="{FF2B5EF4-FFF2-40B4-BE49-F238E27FC236}">
                <a16:creationId xmlns:a16="http://schemas.microsoft.com/office/drawing/2014/main" id="{00000000-0008-0000-0200-000024000000}"/>
              </a:ext>
            </a:extLst>
          </xdr:cNvPr>
          <xdr:cNvSpPr>
            <a:spLocks noChangeShapeType="1"/>
          </xdr:cNvSpPr>
        </xdr:nvSpPr>
        <xdr:spPr bwMode="auto">
          <a:xfrm>
            <a:off x="291" y="222"/>
            <a:ext cx="3"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37" name="Rectangle 211">
            <a:extLst>
              <a:ext uri="{FF2B5EF4-FFF2-40B4-BE49-F238E27FC236}">
                <a16:creationId xmlns:a16="http://schemas.microsoft.com/office/drawing/2014/main" id="{00000000-0008-0000-0200-000025000000}"/>
              </a:ext>
            </a:extLst>
          </xdr:cNvPr>
          <xdr:cNvSpPr>
            <a:spLocks noChangeArrowheads="1"/>
          </xdr:cNvSpPr>
        </xdr:nvSpPr>
        <xdr:spPr bwMode="auto">
          <a:xfrm>
            <a:off x="291" y="222"/>
            <a:ext cx="3"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Line 212">
            <a:extLst>
              <a:ext uri="{FF2B5EF4-FFF2-40B4-BE49-F238E27FC236}">
                <a16:creationId xmlns:a16="http://schemas.microsoft.com/office/drawing/2014/main" id="{00000000-0008-0000-0200-000026000000}"/>
              </a:ext>
            </a:extLst>
          </xdr:cNvPr>
          <xdr:cNvSpPr>
            <a:spLocks noChangeShapeType="1"/>
          </xdr:cNvSpPr>
        </xdr:nvSpPr>
        <xdr:spPr bwMode="auto">
          <a:xfrm>
            <a:off x="291" y="223"/>
            <a:ext cx="2"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39" name="Rectangle 213">
            <a:extLst>
              <a:ext uri="{FF2B5EF4-FFF2-40B4-BE49-F238E27FC236}">
                <a16:creationId xmlns:a16="http://schemas.microsoft.com/office/drawing/2014/main" id="{00000000-0008-0000-0200-000027000000}"/>
              </a:ext>
            </a:extLst>
          </xdr:cNvPr>
          <xdr:cNvSpPr>
            <a:spLocks noChangeArrowheads="1"/>
          </xdr:cNvSpPr>
        </xdr:nvSpPr>
        <xdr:spPr bwMode="auto">
          <a:xfrm>
            <a:off x="291" y="223"/>
            <a:ext cx="2"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0" name="Line 214">
            <a:extLst>
              <a:ext uri="{FF2B5EF4-FFF2-40B4-BE49-F238E27FC236}">
                <a16:creationId xmlns:a16="http://schemas.microsoft.com/office/drawing/2014/main" id="{00000000-0008-0000-0200-000028000000}"/>
              </a:ext>
            </a:extLst>
          </xdr:cNvPr>
          <xdr:cNvSpPr>
            <a:spLocks noChangeShapeType="1"/>
          </xdr:cNvSpPr>
        </xdr:nvSpPr>
        <xdr:spPr bwMode="auto">
          <a:xfrm>
            <a:off x="291" y="223"/>
            <a:ext cx="2"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41" name="Rectangle 215">
            <a:extLst>
              <a:ext uri="{FF2B5EF4-FFF2-40B4-BE49-F238E27FC236}">
                <a16:creationId xmlns:a16="http://schemas.microsoft.com/office/drawing/2014/main" id="{00000000-0008-0000-0200-000029000000}"/>
              </a:ext>
            </a:extLst>
          </xdr:cNvPr>
          <xdr:cNvSpPr>
            <a:spLocks noChangeArrowheads="1"/>
          </xdr:cNvSpPr>
        </xdr:nvSpPr>
        <xdr:spPr bwMode="auto">
          <a:xfrm>
            <a:off x="291" y="223"/>
            <a:ext cx="2"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 name="Line 216">
            <a:extLst>
              <a:ext uri="{FF2B5EF4-FFF2-40B4-BE49-F238E27FC236}">
                <a16:creationId xmlns:a16="http://schemas.microsoft.com/office/drawing/2014/main" id="{00000000-0008-0000-0200-00002A000000}"/>
              </a:ext>
            </a:extLst>
          </xdr:cNvPr>
          <xdr:cNvSpPr>
            <a:spLocks noChangeShapeType="1"/>
          </xdr:cNvSpPr>
        </xdr:nvSpPr>
        <xdr:spPr bwMode="auto">
          <a:xfrm>
            <a:off x="291" y="224"/>
            <a:ext cx="1"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43" name="Rectangle 217">
            <a:extLst>
              <a:ext uri="{FF2B5EF4-FFF2-40B4-BE49-F238E27FC236}">
                <a16:creationId xmlns:a16="http://schemas.microsoft.com/office/drawing/2014/main" id="{00000000-0008-0000-0200-00002B000000}"/>
              </a:ext>
            </a:extLst>
          </xdr:cNvPr>
          <xdr:cNvSpPr>
            <a:spLocks noChangeArrowheads="1"/>
          </xdr:cNvSpPr>
        </xdr:nvSpPr>
        <xdr:spPr bwMode="auto">
          <a:xfrm>
            <a:off x="291" y="224"/>
            <a:ext cx="1"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 name="Line 218">
            <a:extLst>
              <a:ext uri="{FF2B5EF4-FFF2-40B4-BE49-F238E27FC236}">
                <a16:creationId xmlns:a16="http://schemas.microsoft.com/office/drawing/2014/main" id="{00000000-0008-0000-0200-00002C000000}"/>
              </a:ext>
            </a:extLst>
          </xdr:cNvPr>
          <xdr:cNvSpPr>
            <a:spLocks noChangeShapeType="1"/>
          </xdr:cNvSpPr>
        </xdr:nvSpPr>
        <xdr:spPr bwMode="auto">
          <a:xfrm>
            <a:off x="291" y="225"/>
            <a:ext cx="0"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45" name="Rectangle 219">
            <a:extLst>
              <a:ext uri="{FF2B5EF4-FFF2-40B4-BE49-F238E27FC236}">
                <a16:creationId xmlns:a16="http://schemas.microsoft.com/office/drawing/2014/main" id="{00000000-0008-0000-0200-00002D000000}"/>
              </a:ext>
            </a:extLst>
          </xdr:cNvPr>
          <xdr:cNvSpPr>
            <a:spLocks noChangeArrowheads="1"/>
          </xdr:cNvSpPr>
        </xdr:nvSpPr>
        <xdr:spPr bwMode="auto">
          <a:xfrm>
            <a:off x="291" y="225"/>
            <a:ext cx="1"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 name="Line 220">
            <a:extLst>
              <a:ext uri="{FF2B5EF4-FFF2-40B4-BE49-F238E27FC236}">
                <a16:creationId xmlns:a16="http://schemas.microsoft.com/office/drawing/2014/main" id="{00000000-0008-0000-0200-00002E000000}"/>
              </a:ext>
            </a:extLst>
          </xdr:cNvPr>
          <xdr:cNvSpPr>
            <a:spLocks noChangeShapeType="1"/>
          </xdr:cNvSpPr>
        </xdr:nvSpPr>
        <xdr:spPr bwMode="auto">
          <a:xfrm>
            <a:off x="291" y="236"/>
            <a:ext cx="3"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47" name="Rectangle 221">
            <a:extLst>
              <a:ext uri="{FF2B5EF4-FFF2-40B4-BE49-F238E27FC236}">
                <a16:creationId xmlns:a16="http://schemas.microsoft.com/office/drawing/2014/main" id="{00000000-0008-0000-0200-00002F000000}"/>
              </a:ext>
            </a:extLst>
          </xdr:cNvPr>
          <xdr:cNvSpPr>
            <a:spLocks noChangeArrowheads="1"/>
          </xdr:cNvSpPr>
        </xdr:nvSpPr>
        <xdr:spPr bwMode="auto">
          <a:xfrm>
            <a:off x="291" y="236"/>
            <a:ext cx="3"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 name="Line 222">
            <a:extLst>
              <a:ext uri="{FF2B5EF4-FFF2-40B4-BE49-F238E27FC236}">
                <a16:creationId xmlns:a16="http://schemas.microsoft.com/office/drawing/2014/main" id="{00000000-0008-0000-0200-000030000000}"/>
              </a:ext>
            </a:extLst>
          </xdr:cNvPr>
          <xdr:cNvSpPr>
            <a:spLocks noChangeShapeType="1"/>
          </xdr:cNvSpPr>
        </xdr:nvSpPr>
        <xdr:spPr bwMode="auto">
          <a:xfrm>
            <a:off x="291" y="237"/>
            <a:ext cx="2"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49" name="Rectangle 223">
            <a:extLst>
              <a:ext uri="{FF2B5EF4-FFF2-40B4-BE49-F238E27FC236}">
                <a16:creationId xmlns:a16="http://schemas.microsoft.com/office/drawing/2014/main" id="{00000000-0008-0000-0200-000031000000}"/>
              </a:ext>
            </a:extLst>
          </xdr:cNvPr>
          <xdr:cNvSpPr>
            <a:spLocks noChangeArrowheads="1"/>
          </xdr:cNvSpPr>
        </xdr:nvSpPr>
        <xdr:spPr bwMode="auto">
          <a:xfrm>
            <a:off x="291" y="237"/>
            <a:ext cx="2"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 name="Line 224">
            <a:extLst>
              <a:ext uri="{FF2B5EF4-FFF2-40B4-BE49-F238E27FC236}">
                <a16:creationId xmlns:a16="http://schemas.microsoft.com/office/drawing/2014/main" id="{00000000-0008-0000-0200-000032000000}"/>
              </a:ext>
            </a:extLst>
          </xdr:cNvPr>
          <xdr:cNvSpPr>
            <a:spLocks noChangeShapeType="1"/>
          </xdr:cNvSpPr>
        </xdr:nvSpPr>
        <xdr:spPr bwMode="auto">
          <a:xfrm>
            <a:off x="291" y="237"/>
            <a:ext cx="2"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51" name="Rectangle 225">
            <a:extLst>
              <a:ext uri="{FF2B5EF4-FFF2-40B4-BE49-F238E27FC236}">
                <a16:creationId xmlns:a16="http://schemas.microsoft.com/office/drawing/2014/main" id="{00000000-0008-0000-0200-000033000000}"/>
              </a:ext>
            </a:extLst>
          </xdr:cNvPr>
          <xdr:cNvSpPr>
            <a:spLocks noChangeArrowheads="1"/>
          </xdr:cNvSpPr>
        </xdr:nvSpPr>
        <xdr:spPr bwMode="auto">
          <a:xfrm>
            <a:off x="291" y="237"/>
            <a:ext cx="2"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 name="Line 226">
            <a:extLst>
              <a:ext uri="{FF2B5EF4-FFF2-40B4-BE49-F238E27FC236}">
                <a16:creationId xmlns:a16="http://schemas.microsoft.com/office/drawing/2014/main" id="{00000000-0008-0000-0200-000034000000}"/>
              </a:ext>
            </a:extLst>
          </xdr:cNvPr>
          <xdr:cNvSpPr>
            <a:spLocks noChangeShapeType="1"/>
          </xdr:cNvSpPr>
        </xdr:nvSpPr>
        <xdr:spPr bwMode="auto">
          <a:xfrm>
            <a:off x="291" y="238"/>
            <a:ext cx="1"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53" name="Rectangle 227">
            <a:extLst>
              <a:ext uri="{FF2B5EF4-FFF2-40B4-BE49-F238E27FC236}">
                <a16:creationId xmlns:a16="http://schemas.microsoft.com/office/drawing/2014/main" id="{00000000-0008-0000-0200-000035000000}"/>
              </a:ext>
            </a:extLst>
          </xdr:cNvPr>
          <xdr:cNvSpPr>
            <a:spLocks noChangeArrowheads="1"/>
          </xdr:cNvSpPr>
        </xdr:nvSpPr>
        <xdr:spPr bwMode="auto">
          <a:xfrm>
            <a:off x="291" y="238"/>
            <a:ext cx="1"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 name="Line 228">
            <a:extLst>
              <a:ext uri="{FF2B5EF4-FFF2-40B4-BE49-F238E27FC236}">
                <a16:creationId xmlns:a16="http://schemas.microsoft.com/office/drawing/2014/main" id="{00000000-0008-0000-0200-000036000000}"/>
              </a:ext>
            </a:extLst>
          </xdr:cNvPr>
          <xdr:cNvSpPr>
            <a:spLocks noChangeShapeType="1"/>
          </xdr:cNvSpPr>
        </xdr:nvSpPr>
        <xdr:spPr bwMode="auto">
          <a:xfrm>
            <a:off x="291" y="239"/>
            <a:ext cx="0"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55" name="Rectangle 229">
            <a:extLst>
              <a:ext uri="{FF2B5EF4-FFF2-40B4-BE49-F238E27FC236}">
                <a16:creationId xmlns:a16="http://schemas.microsoft.com/office/drawing/2014/main" id="{00000000-0008-0000-0200-000037000000}"/>
              </a:ext>
            </a:extLst>
          </xdr:cNvPr>
          <xdr:cNvSpPr>
            <a:spLocks noChangeArrowheads="1"/>
          </xdr:cNvSpPr>
        </xdr:nvSpPr>
        <xdr:spPr bwMode="auto">
          <a:xfrm>
            <a:off x="291" y="239"/>
            <a:ext cx="1"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 name="Line 230">
            <a:extLst>
              <a:ext uri="{FF2B5EF4-FFF2-40B4-BE49-F238E27FC236}">
                <a16:creationId xmlns:a16="http://schemas.microsoft.com/office/drawing/2014/main" id="{00000000-0008-0000-0200-000038000000}"/>
              </a:ext>
            </a:extLst>
          </xdr:cNvPr>
          <xdr:cNvSpPr>
            <a:spLocks noChangeShapeType="1"/>
          </xdr:cNvSpPr>
        </xdr:nvSpPr>
        <xdr:spPr bwMode="auto">
          <a:xfrm>
            <a:off x="291" y="250"/>
            <a:ext cx="3"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57" name="Rectangle 231">
            <a:extLst>
              <a:ext uri="{FF2B5EF4-FFF2-40B4-BE49-F238E27FC236}">
                <a16:creationId xmlns:a16="http://schemas.microsoft.com/office/drawing/2014/main" id="{00000000-0008-0000-0200-000039000000}"/>
              </a:ext>
            </a:extLst>
          </xdr:cNvPr>
          <xdr:cNvSpPr>
            <a:spLocks noChangeArrowheads="1"/>
          </xdr:cNvSpPr>
        </xdr:nvSpPr>
        <xdr:spPr bwMode="auto">
          <a:xfrm>
            <a:off x="291" y="250"/>
            <a:ext cx="3"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8" name="Line 232">
            <a:extLst>
              <a:ext uri="{FF2B5EF4-FFF2-40B4-BE49-F238E27FC236}">
                <a16:creationId xmlns:a16="http://schemas.microsoft.com/office/drawing/2014/main" id="{00000000-0008-0000-0200-00003A000000}"/>
              </a:ext>
            </a:extLst>
          </xdr:cNvPr>
          <xdr:cNvSpPr>
            <a:spLocks noChangeShapeType="1"/>
          </xdr:cNvSpPr>
        </xdr:nvSpPr>
        <xdr:spPr bwMode="auto">
          <a:xfrm>
            <a:off x="291" y="250"/>
            <a:ext cx="2"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59" name="Rectangle 233">
            <a:extLst>
              <a:ext uri="{FF2B5EF4-FFF2-40B4-BE49-F238E27FC236}">
                <a16:creationId xmlns:a16="http://schemas.microsoft.com/office/drawing/2014/main" id="{00000000-0008-0000-0200-00003B000000}"/>
              </a:ext>
            </a:extLst>
          </xdr:cNvPr>
          <xdr:cNvSpPr>
            <a:spLocks noChangeArrowheads="1"/>
          </xdr:cNvSpPr>
        </xdr:nvSpPr>
        <xdr:spPr bwMode="auto">
          <a:xfrm>
            <a:off x="291" y="250"/>
            <a:ext cx="2"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0" name="Line 234">
            <a:extLst>
              <a:ext uri="{FF2B5EF4-FFF2-40B4-BE49-F238E27FC236}">
                <a16:creationId xmlns:a16="http://schemas.microsoft.com/office/drawing/2014/main" id="{00000000-0008-0000-0200-00003C000000}"/>
              </a:ext>
            </a:extLst>
          </xdr:cNvPr>
          <xdr:cNvSpPr>
            <a:spLocks noChangeShapeType="1"/>
          </xdr:cNvSpPr>
        </xdr:nvSpPr>
        <xdr:spPr bwMode="auto">
          <a:xfrm>
            <a:off x="291" y="251"/>
            <a:ext cx="2"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61" name="Rectangle 235">
            <a:extLst>
              <a:ext uri="{FF2B5EF4-FFF2-40B4-BE49-F238E27FC236}">
                <a16:creationId xmlns:a16="http://schemas.microsoft.com/office/drawing/2014/main" id="{00000000-0008-0000-0200-00003D000000}"/>
              </a:ext>
            </a:extLst>
          </xdr:cNvPr>
          <xdr:cNvSpPr>
            <a:spLocks noChangeArrowheads="1"/>
          </xdr:cNvSpPr>
        </xdr:nvSpPr>
        <xdr:spPr bwMode="auto">
          <a:xfrm>
            <a:off x="291" y="251"/>
            <a:ext cx="2"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2" name="Line 236">
            <a:extLst>
              <a:ext uri="{FF2B5EF4-FFF2-40B4-BE49-F238E27FC236}">
                <a16:creationId xmlns:a16="http://schemas.microsoft.com/office/drawing/2014/main" id="{00000000-0008-0000-0200-00003E000000}"/>
              </a:ext>
            </a:extLst>
          </xdr:cNvPr>
          <xdr:cNvSpPr>
            <a:spLocks noChangeShapeType="1"/>
          </xdr:cNvSpPr>
        </xdr:nvSpPr>
        <xdr:spPr bwMode="auto">
          <a:xfrm>
            <a:off x="291" y="252"/>
            <a:ext cx="1"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63" name="Rectangle 237">
            <a:extLst>
              <a:ext uri="{FF2B5EF4-FFF2-40B4-BE49-F238E27FC236}">
                <a16:creationId xmlns:a16="http://schemas.microsoft.com/office/drawing/2014/main" id="{00000000-0008-0000-0200-00003F000000}"/>
              </a:ext>
            </a:extLst>
          </xdr:cNvPr>
          <xdr:cNvSpPr>
            <a:spLocks noChangeArrowheads="1"/>
          </xdr:cNvSpPr>
        </xdr:nvSpPr>
        <xdr:spPr bwMode="auto">
          <a:xfrm>
            <a:off x="291" y="252"/>
            <a:ext cx="1"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4" name="Line 238">
            <a:extLst>
              <a:ext uri="{FF2B5EF4-FFF2-40B4-BE49-F238E27FC236}">
                <a16:creationId xmlns:a16="http://schemas.microsoft.com/office/drawing/2014/main" id="{00000000-0008-0000-0200-000040000000}"/>
              </a:ext>
            </a:extLst>
          </xdr:cNvPr>
          <xdr:cNvSpPr>
            <a:spLocks noChangeShapeType="1"/>
          </xdr:cNvSpPr>
        </xdr:nvSpPr>
        <xdr:spPr bwMode="auto">
          <a:xfrm>
            <a:off x="291" y="253"/>
            <a:ext cx="0"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65" name="Rectangle 239">
            <a:extLst>
              <a:ext uri="{FF2B5EF4-FFF2-40B4-BE49-F238E27FC236}">
                <a16:creationId xmlns:a16="http://schemas.microsoft.com/office/drawing/2014/main" id="{00000000-0008-0000-0200-000041000000}"/>
              </a:ext>
            </a:extLst>
          </xdr:cNvPr>
          <xdr:cNvSpPr>
            <a:spLocks noChangeArrowheads="1"/>
          </xdr:cNvSpPr>
        </xdr:nvSpPr>
        <xdr:spPr bwMode="auto">
          <a:xfrm>
            <a:off x="291" y="253"/>
            <a:ext cx="1"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6" name="Line 240">
            <a:extLst>
              <a:ext uri="{FF2B5EF4-FFF2-40B4-BE49-F238E27FC236}">
                <a16:creationId xmlns:a16="http://schemas.microsoft.com/office/drawing/2014/main" id="{00000000-0008-0000-0200-000042000000}"/>
              </a:ext>
            </a:extLst>
          </xdr:cNvPr>
          <xdr:cNvSpPr>
            <a:spLocks noChangeShapeType="1"/>
          </xdr:cNvSpPr>
        </xdr:nvSpPr>
        <xdr:spPr bwMode="auto">
          <a:xfrm>
            <a:off x="291" y="264"/>
            <a:ext cx="3"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67" name="Rectangle 241">
            <a:extLst>
              <a:ext uri="{FF2B5EF4-FFF2-40B4-BE49-F238E27FC236}">
                <a16:creationId xmlns:a16="http://schemas.microsoft.com/office/drawing/2014/main" id="{00000000-0008-0000-0200-000043000000}"/>
              </a:ext>
            </a:extLst>
          </xdr:cNvPr>
          <xdr:cNvSpPr>
            <a:spLocks noChangeArrowheads="1"/>
          </xdr:cNvSpPr>
        </xdr:nvSpPr>
        <xdr:spPr bwMode="auto">
          <a:xfrm>
            <a:off x="291" y="264"/>
            <a:ext cx="3"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8" name="Line 242">
            <a:extLst>
              <a:ext uri="{FF2B5EF4-FFF2-40B4-BE49-F238E27FC236}">
                <a16:creationId xmlns:a16="http://schemas.microsoft.com/office/drawing/2014/main" id="{00000000-0008-0000-0200-000044000000}"/>
              </a:ext>
            </a:extLst>
          </xdr:cNvPr>
          <xdr:cNvSpPr>
            <a:spLocks noChangeShapeType="1"/>
          </xdr:cNvSpPr>
        </xdr:nvSpPr>
        <xdr:spPr bwMode="auto">
          <a:xfrm>
            <a:off x="291" y="264"/>
            <a:ext cx="2"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69" name="Rectangle 243">
            <a:extLst>
              <a:ext uri="{FF2B5EF4-FFF2-40B4-BE49-F238E27FC236}">
                <a16:creationId xmlns:a16="http://schemas.microsoft.com/office/drawing/2014/main" id="{00000000-0008-0000-0200-000045000000}"/>
              </a:ext>
            </a:extLst>
          </xdr:cNvPr>
          <xdr:cNvSpPr>
            <a:spLocks noChangeArrowheads="1"/>
          </xdr:cNvSpPr>
        </xdr:nvSpPr>
        <xdr:spPr bwMode="auto">
          <a:xfrm>
            <a:off x="291" y="264"/>
            <a:ext cx="2"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0" name="Line 244">
            <a:extLst>
              <a:ext uri="{FF2B5EF4-FFF2-40B4-BE49-F238E27FC236}">
                <a16:creationId xmlns:a16="http://schemas.microsoft.com/office/drawing/2014/main" id="{00000000-0008-0000-0200-000046000000}"/>
              </a:ext>
            </a:extLst>
          </xdr:cNvPr>
          <xdr:cNvSpPr>
            <a:spLocks noChangeShapeType="1"/>
          </xdr:cNvSpPr>
        </xdr:nvSpPr>
        <xdr:spPr bwMode="auto">
          <a:xfrm>
            <a:off x="291" y="265"/>
            <a:ext cx="2"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71" name="Rectangle 245">
            <a:extLst>
              <a:ext uri="{FF2B5EF4-FFF2-40B4-BE49-F238E27FC236}">
                <a16:creationId xmlns:a16="http://schemas.microsoft.com/office/drawing/2014/main" id="{00000000-0008-0000-0200-000047000000}"/>
              </a:ext>
            </a:extLst>
          </xdr:cNvPr>
          <xdr:cNvSpPr>
            <a:spLocks noChangeArrowheads="1"/>
          </xdr:cNvSpPr>
        </xdr:nvSpPr>
        <xdr:spPr bwMode="auto">
          <a:xfrm>
            <a:off x="291" y="265"/>
            <a:ext cx="2"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2" name="Line 246">
            <a:extLst>
              <a:ext uri="{FF2B5EF4-FFF2-40B4-BE49-F238E27FC236}">
                <a16:creationId xmlns:a16="http://schemas.microsoft.com/office/drawing/2014/main" id="{00000000-0008-0000-0200-000048000000}"/>
              </a:ext>
            </a:extLst>
          </xdr:cNvPr>
          <xdr:cNvSpPr>
            <a:spLocks noChangeShapeType="1"/>
          </xdr:cNvSpPr>
        </xdr:nvSpPr>
        <xdr:spPr bwMode="auto">
          <a:xfrm>
            <a:off x="291" y="266"/>
            <a:ext cx="1"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73" name="Rectangle 247">
            <a:extLst>
              <a:ext uri="{FF2B5EF4-FFF2-40B4-BE49-F238E27FC236}">
                <a16:creationId xmlns:a16="http://schemas.microsoft.com/office/drawing/2014/main" id="{00000000-0008-0000-0200-000049000000}"/>
              </a:ext>
            </a:extLst>
          </xdr:cNvPr>
          <xdr:cNvSpPr>
            <a:spLocks noChangeArrowheads="1"/>
          </xdr:cNvSpPr>
        </xdr:nvSpPr>
        <xdr:spPr bwMode="auto">
          <a:xfrm>
            <a:off x="291" y="266"/>
            <a:ext cx="1"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4" name="Line 248">
            <a:extLst>
              <a:ext uri="{FF2B5EF4-FFF2-40B4-BE49-F238E27FC236}">
                <a16:creationId xmlns:a16="http://schemas.microsoft.com/office/drawing/2014/main" id="{00000000-0008-0000-0200-00004A000000}"/>
              </a:ext>
            </a:extLst>
          </xdr:cNvPr>
          <xdr:cNvSpPr>
            <a:spLocks noChangeShapeType="1"/>
          </xdr:cNvSpPr>
        </xdr:nvSpPr>
        <xdr:spPr bwMode="auto">
          <a:xfrm>
            <a:off x="291" y="266"/>
            <a:ext cx="0"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75" name="Rectangle 249">
            <a:extLst>
              <a:ext uri="{FF2B5EF4-FFF2-40B4-BE49-F238E27FC236}">
                <a16:creationId xmlns:a16="http://schemas.microsoft.com/office/drawing/2014/main" id="{00000000-0008-0000-0200-00004B000000}"/>
              </a:ext>
            </a:extLst>
          </xdr:cNvPr>
          <xdr:cNvSpPr>
            <a:spLocks noChangeArrowheads="1"/>
          </xdr:cNvSpPr>
        </xdr:nvSpPr>
        <xdr:spPr bwMode="auto">
          <a:xfrm>
            <a:off x="291" y="266"/>
            <a:ext cx="1"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6" name="Line 250">
            <a:extLst>
              <a:ext uri="{FF2B5EF4-FFF2-40B4-BE49-F238E27FC236}">
                <a16:creationId xmlns:a16="http://schemas.microsoft.com/office/drawing/2014/main" id="{00000000-0008-0000-0200-00004C000000}"/>
              </a:ext>
            </a:extLst>
          </xdr:cNvPr>
          <xdr:cNvSpPr>
            <a:spLocks noChangeShapeType="1"/>
          </xdr:cNvSpPr>
        </xdr:nvSpPr>
        <xdr:spPr bwMode="auto">
          <a:xfrm>
            <a:off x="291" y="278"/>
            <a:ext cx="3"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77" name="Rectangle 251">
            <a:extLst>
              <a:ext uri="{FF2B5EF4-FFF2-40B4-BE49-F238E27FC236}">
                <a16:creationId xmlns:a16="http://schemas.microsoft.com/office/drawing/2014/main" id="{00000000-0008-0000-0200-00004D000000}"/>
              </a:ext>
            </a:extLst>
          </xdr:cNvPr>
          <xdr:cNvSpPr>
            <a:spLocks noChangeArrowheads="1"/>
          </xdr:cNvSpPr>
        </xdr:nvSpPr>
        <xdr:spPr bwMode="auto">
          <a:xfrm>
            <a:off x="291" y="278"/>
            <a:ext cx="3"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8" name="Line 252">
            <a:extLst>
              <a:ext uri="{FF2B5EF4-FFF2-40B4-BE49-F238E27FC236}">
                <a16:creationId xmlns:a16="http://schemas.microsoft.com/office/drawing/2014/main" id="{00000000-0008-0000-0200-00004E000000}"/>
              </a:ext>
            </a:extLst>
          </xdr:cNvPr>
          <xdr:cNvSpPr>
            <a:spLocks noChangeShapeType="1"/>
          </xdr:cNvSpPr>
        </xdr:nvSpPr>
        <xdr:spPr bwMode="auto">
          <a:xfrm>
            <a:off x="291" y="278"/>
            <a:ext cx="2"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79" name="Rectangle 253">
            <a:extLst>
              <a:ext uri="{FF2B5EF4-FFF2-40B4-BE49-F238E27FC236}">
                <a16:creationId xmlns:a16="http://schemas.microsoft.com/office/drawing/2014/main" id="{00000000-0008-0000-0200-00004F000000}"/>
              </a:ext>
            </a:extLst>
          </xdr:cNvPr>
          <xdr:cNvSpPr>
            <a:spLocks noChangeArrowheads="1"/>
          </xdr:cNvSpPr>
        </xdr:nvSpPr>
        <xdr:spPr bwMode="auto">
          <a:xfrm>
            <a:off x="291" y="278"/>
            <a:ext cx="2"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0" name="Line 254">
            <a:extLst>
              <a:ext uri="{FF2B5EF4-FFF2-40B4-BE49-F238E27FC236}">
                <a16:creationId xmlns:a16="http://schemas.microsoft.com/office/drawing/2014/main" id="{00000000-0008-0000-0200-000050000000}"/>
              </a:ext>
            </a:extLst>
          </xdr:cNvPr>
          <xdr:cNvSpPr>
            <a:spLocks noChangeShapeType="1"/>
          </xdr:cNvSpPr>
        </xdr:nvSpPr>
        <xdr:spPr bwMode="auto">
          <a:xfrm>
            <a:off x="291" y="279"/>
            <a:ext cx="2"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81" name="Rectangle 255">
            <a:extLst>
              <a:ext uri="{FF2B5EF4-FFF2-40B4-BE49-F238E27FC236}">
                <a16:creationId xmlns:a16="http://schemas.microsoft.com/office/drawing/2014/main" id="{00000000-0008-0000-0200-000051000000}"/>
              </a:ext>
            </a:extLst>
          </xdr:cNvPr>
          <xdr:cNvSpPr>
            <a:spLocks noChangeArrowheads="1"/>
          </xdr:cNvSpPr>
        </xdr:nvSpPr>
        <xdr:spPr bwMode="auto">
          <a:xfrm>
            <a:off x="291" y="279"/>
            <a:ext cx="2"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 name="Line 256">
            <a:extLst>
              <a:ext uri="{FF2B5EF4-FFF2-40B4-BE49-F238E27FC236}">
                <a16:creationId xmlns:a16="http://schemas.microsoft.com/office/drawing/2014/main" id="{00000000-0008-0000-0200-000052000000}"/>
              </a:ext>
            </a:extLst>
          </xdr:cNvPr>
          <xdr:cNvSpPr>
            <a:spLocks noChangeShapeType="1"/>
          </xdr:cNvSpPr>
        </xdr:nvSpPr>
        <xdr:spPr bwMode="auto">
          <a:xfrm>
            <a:off x="291" y="280"/>
            <a:ext cx="1"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83" name="Rectangle 257">
            <a:extLst>
              <a:ext uri="{FF2B5EF4-FFF2-40B4-BE49-F238E27FC236}">
                <a16:creationId xmlns:a16="http://schemas.microsoft.com/office/drawing/2014/main" id="{00000000-0008-0000-0200-000053000000}"/>
              </a:ext>
            </a:extLst>
          </xdr:cNvPr>
          <xdr:cNvSpPr>
            <a:spLocks noChangeArrowheads="1"/>
          </xdr:cNvSpPr>
        </xdr:nvSpPr>
        <xdr:spPr bwMode="auto">
          <a:xfrm>
            <a:off x="291" y="280"/>
            <a:ext cx="1"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4" name="Line 258">
            <a:extLst>
              <a:ext uri="{FF2B5EF4-FFF2-40B4-BE49-F238E27FC236}">
                <a16:creationId xmlns:a16="http://schemas.microsoft.com/office/drawing/2014/main" id="{00000000-0008-0000-0200-000054000000}"/>
              </a:ext>
            </a:extLst>
          </xdr:cNvPr>
          <xdr:cNvSpPr>
            <a:spLocks noChangeShapeType="1"/>
          </xdr:cNvSpPr>
        </xdr:nvSpPr>
        <xdr:spPr bwMode="auto">
          <a:xfrm>
            <a:off x="291" y="280"/>
            <a:ext cx="0"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85" name="Rectangle 259">
            <a:extLst>
              <a:ext uri="{FF2B5EF4-FFF2-40B4-BE49-F238E27FC236}">
                <a16:creationId xmlns:a16="http://schemas.microsoft.com/office/drawing/2014/main" id="{00000000-0008-0000-0200-000055000000}"/>
              </a:ext>
            </a:extLst>
          </xdr:cNvPr>
          <xdr:cNvSpPr>
            <a:spLocks noChangeArrowheads="1"/>
          </xdr:cNvSpPr>
        </xdr:nvSpPr>
        <xdr:spPr bwMode="auto">
          <a:xfrm>
            <a:off x="291" y="280"/>
            <a:ext cx="1"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6" name="Line 260">
            <a:extLst>
              <a:ext uri="{FF2B5EF4-FFF2-40B4-BE49-F238E27FC236}">
                <a16:creationId xmlns:a16="http://schemas.microsoft.com/office/drawing/2014/main" id="{00000000-0008-0000-0200-000056000000}"/>
              </a:ext>
            </a:extLst>
          </xdr:cNvPr>
          <xdr:cNvSpPr>
            <a:spLocks noChangeShapeType="1"/>
          </xdr:cNvSpPr>
        </xdr:nvSpPr>
        <xdr:spPr bwMode="auto">
          <a:xfrm>
            <a:off x="291" y="291"/>
            <a:ext cx="3"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87" name="Rectangle 261">
            <a:extLst>
              <a:ext uri="{FF2B5EF4-FFF2-40B4-BE49-F238E27FC236}">
                <a16:creationId xmlns:a16="http://schemas.microsoft.com/office/drawing/2014/main" id="{00000000-0008-0000-0200-000057000000}"/>
              </a:ext>
            </a:extLst>
          </xdr:cNvPr>
          <xdr:cNvSpPr>
            <a:spLocks noChangeArrowheads="1"/>
          </xdr:cNvSpPr>
        </xdr:nvSpPr>
        <xdr:spPr bwMode="auto">
          <a:xfrm>
            <a:off x="291" y="291"/>
            <a:ext cx="3"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8" name="Line 262">
            <a:extLst>
              <a:ext uri="{FF2B5EF4-FFF2-40B4-BE49-F238E27FC236}">
                <a16:creationId xmlns:a16="http://schemas.microsoft.com/office/drawing/2014/main" id="{00000000-0008-0000-0200-000058000000}"/>
              </a:ext>
            </a:extLst>
          </xdr:cNvPr>
          <xdr:cNvSpPr>
            <a:spLocks noChangeShapeType="1"/>
          </xdr:cNvSpPr>
        </xdr:nvSpPr>
        <xdr:spPr bwMode="auto">
          <a:xfrm>
            <a:off x="291" y="292"/>
            <a:ext cx="2"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89" name="Rectangle 263">
            <a:extLst>
              <a:ext uri="{FF2B5EF4-FFF2-40B4-BE49-F238E27FC236}">
                <a16:creationId xmlns:a16="http://schemas.microsoft.com/office/drawing/2014/main" id="{00000000-0008-0000-0200-000059000000}"/>
              </a:ext>
            </a:extLst>
          </xdr:cNvPr>
          <xdr:cNvSpPr>
            <a:spLocks noChangeArrowheads="1"/>
          </xdr:cNvSpPr>
        </xdr:nvSpPr>
        <xdr:spPr bwMode="auto">
          <a:xfrm>
            <a:off x="291" y="292"/>
            <a:ext cx="2"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0" name="Line 264">
            <a:extLst>
              <a:ext uri="{FF2B5EF4-FFF2-40B4-BE49-F238E27FC236}">
                <a16:creationId xmlns:a16="http://schemas.microsoft.com/office/drawing/2014/main" id="{00000000-0008-0000-0200-00005A000000}"/>
              </a:ext>
            </a:extLst>
          </xdr:cNvPr>
          <xdr:cNvSpPr>
            <a:spLocks noChangeShapeType="1"/>
          </xdr:cNvSpPr>
        </xdr:nvSpPr>
        <xdr:spPr bwMode="auto">
          <a:xfrm>
            <a:off x="291" y="293"/>
            <a:ext cx="2"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91" name="Rectangle 265">
            <a:extLst>
              <a:ext uri="{FF2B5EF4-FFF2-40B4-BE49-F238E27FC236}">
                <a16:creationId xmlns:a16="http://schemas.microsoft.com/office/drawing/2014/main" id="{00000000-0008-0000-0200-00005B000000}"/>
              </a:ext>
            </a:extLst>
          </xdr:cNvPr>
          <xdr:cNvSpPr>
            <a:spLocks noChangeArrowheads="1"/>
          </xdr:cNvSpPr>
        </xdr:nvSpPr>
        <xdr:spPr bwMode="auto">
          <a:xfrm>
            <a:off x="291" y="293"/>
            <a:ext cx="2"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2" name="Line 266">
            <a:extLst>
              <a:ext uri="{FF2B5EF4-FFF2-40B4-BE49-F238E27FC236}">
                <a16:creationId xmlns:a16="http://schemas.microsoft.com/office/drawing/2014/main" id="{00000000-0008-0000-0200-00005C000000}"/>
              </a:ext>
            </a:extLst>
          </xdr:cNvPr>
          <xdr:cNvSpPr>
            <a:spLocks noChangeShapeType="1"/>
          </xdr:cNvSpPr>
        </xdr:nvSpPr>
        <xdr:spPr bwMode="auto">
          <a:xfrm>
            <a:off x="291" y="294"/>
            <a:ext cx="1"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93" name="Rectangle 267">
            <a:extLst>
              <a:ext uri="{FF2B5EF4-FFF2-40B4-BE49-F238E27FC236}">
                <a16:creationId xmlns:a16="http://schemas.microsoft.com/office/drawing/2014/main" id="{00000000-0008-0000-0200-00005D000000}"/>
              </a:ext>
            </a:extLst>
          </xdr:cNvPr>
          <xdr:cNvSpPr>
            <a:spLocks noChangeArrowheads="1"/>
          </xdr:cNvSpPr>
        </xdr:nvSpPr>
        <xdr:spPr bwMode="auto">
          <a:xfrm>
            <a:off x="291" y="294"/>
            <a:ext cx="1"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4" name="Line 268">
            <a:extLst>
              <a:ext uri="{FF2B5EF4-FFF2-40B4-BE49-F238E27FC236}">
                <a16:creationId xmlns:a16="http://schemas.microsoft.com/office/drawing/2014/main" id="{00000000-0008-0000-0200-00005E000000}"/>
              </a:ext>
            </a:extLst>
          </xdr:cNvPr>
          <xdr:cNvSpPr>
            <a:spLocks noChangeShapeType="1"/>
          </xdr:cNvSpPr>
        </xdr:nvSpPr>
        <xdr:spPr bwMode="auto">
          <a:xfrm>
            <a:off x="291" y="294"/>
            <a:ext cx="0"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95" name="Rectangle 269">
            <a:extLst>
              <a:ext uri="{FF2B5EF4-FFF2-40B4-BE49-F238E27FC236}">
                <a16:creationId xmlns:a16="http://schemas.microsoft.com/office/drawing/2014/main" id="{00000000-0008-0000-0200-00005F000000}"/>
              </a:ext>
            </a:extLst>
          </xdr:cNvPr>
          <xdr:cNvSpPr>
            <a:spLocks noChangeArrowheads="1"/>
          </xdr:cNvSpPr>
        </xdr:nvSpPr>
        <xdr:spPr bwMode="auto">
          <a:xfrm>
            <a:off x="291" y="294"/>
            <a:ext cx="1"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6" name="Rectangle 270">
            <a:extLst>
              <a:ext uri="{FF2B5EF4-FFF2-40B4-BE49-F238E27FC236}">
                <a16:creationId xmlns:a16="http://schemas.microsoft.com/office/drawing/2014/main" id="{00000000-0008-0000-0200-000060000000}"/>
              </a:ext>
            </a:extLst>
          </xdr:cNvPr>
          <xdr:cNvSpPr>
            <a:spLocks noChangeArrowheads="1"/>
          </xdr:cNvSpPr>
        </xdr:nvSpPr>
        <xdr:spPr bwMode="auto">
          <a:xfrm>
            <a:off x="119" y="141"/>
            <a:ext cx="2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用途</a:t>
            </a:r>
          </a:p>
        </xdr:txBody>
      </xdr:sp>
      <xdr:sp macro="" textlink="">
        <xdr:nvSpPr>
          <xdr:cNvPr id="97" name="Rectangle 271">
            <a:extLst>
              <a:ext uri="{FF2B5EF4-FFF2-40B4-BE49-F238E27FC236}">
                <a16:creationId xmlns:a16="http://schemas.microsoft.com/office/drawing/2014/main" id="{00000000-0008-0000-0200-000061000000}"/>
              </a:ext>
            </a:extLst>
          </xdr:cNvPr>
          <xdr:cNvSpPr>
            <a:spLocks noChangeArrowheads="1"/>
          </xdr:cNvSpPr>
        </xdr:nvSpPr>
        <xdr:spPr bwMode="auto">
          <a:xfrm>
            <a:off x="196" y="141"/>
            <a:ext cx="9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使用水量（Ｌ／min）</a:t>
            </a:r>
          </a:p>
        </xdr:txBody>
      </xdr:sp>
      <xdr:sp macro="" textlink="">
        <xdr:nvSpPr>
          <xdr:cNvPr id="98" name="Rectangle 272">
            <a:extLst>
              <a:ext uri="{FF2B5EF4-FFF2-40B4-BE49-F238E27FC236}">
                <a16:creationId xmlns:a16="http://schemas.microsoft.com/office/drawing/2014/main" id="{00000000-0008-0000-0200-000062000000}"/>
              </a:ext>
            </a:extLst>
          </xdr:cNvPr>
          <xdr:cNvSpPr>
            <a:spLocks noChangeArrowheads="1"/>
          </xdr:cNvSpPr>
        </xdr:nvSpPr>
        <xdr:spPr bwMode="auto">
          <a:xfrm>
            <a:off x="300" y="141"/>
            <a:ext cx="14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対応する給水用具の口径（mm）</a:t>
            </a:r>
          </a:p>
        </xdr:txBody>
      </xdr:sp>
      <xdr:sp macro="" textlink="">
        <xdr:nvSpPr>
          <xdr:cNvPr id="99" name="Rectangle 273">
            <a:extLst>
              <a:ext uri="{FF2B5EF4-FFF2-40B4-BE49-F238E27FC236}">
                <a16:creationId xmlns:a16="http://schemas.microsoft.com/office/drawing/2014/main" id="{00000000-0008-0000-0200-000063000000}"/>
              </a:ext>
            </a:extLst>
          </xdr:cNvPr>
          <xdr:cNvSpPr>
            <a:spLocks noChangeArrowheads="1"/>
          </xdr:cNvSpPr>
        </xdr:nvSpPr>
        <xdr:spPr bwMode="auto">
          <a:xfrm>
            <a:off x="486" y="141"/>
            <a:ext cx="2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備考</a:t>
            </a:r>
          </a:p>
        </xdr:txBody>
      </xdr:sp>
      <xdr:sp macro="" textlink="">
        <xdr:nvSpPr>
          <xdr:cNvPr id="100" name="Rectangle 274">
            <a:extLst>
              <a:ext uri="{FF2B5EF4-FFF2-40B4-BE49-F238E27FC236}">
                <a16:creationId xmlns:a16="http://schemas.microsoft.com/office/drawing/2014/main" id="{00000000-0008-0000-0200-000064000000}"/>
              </a:ext>
            </a:extLst>
          </xdr:cNvPr>
          <xdr:cNvSpPr>
            <a:spLocks noChangeArrowheads="1"/>
          </xdr:cNvSpPr>
        </xdr:nvSpPr>
        <xdr:spPr bwMode="auto">
          <a:xfrm>
            <a:off x="74" y="155"/>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台所流し</a:t>
            </a:r>
          </a:p>
        </xdr:txBody>
      </xdr:sp>
      <xdr:sp macro="" textlink="">
        <xdr:nvSpPr>
          <xdr:cNvPr id="101" name="Rectangle 275">
            <a:extLst>
              <a:ext uri="{FF2B5EF4-FFF2-40B4-BE49-F238E27FC236}">
                <a16:creationId xmlns:a16="http://schemas.microsoft.com/office/drawing/2014/main" id="{00000000-0008-0000-0200-000065000000}"/>
              </a:ext>
            </a:extLst>
          </xdr:cNvPr>
          <xdr:cNvSpPr>
            <a:spLocks noChangeArrowheads="1"/>
          </xdr:cNvSpPr>
        </xdr:nvSpPr>
        <xdr:spPr bwMode="auto">
          <a:xfrm>
            <a:off x="212" y="155"/>
            <a:ext cx="5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１２　～　４０</a:t>
            </a:r>
          </a:p>
        </xdr:txBody>
      </xdr:sp>
      <xdr:sp macro="" textlink="">
        <xdr:nvSpPr>
          <xdr:cNvPr id="102" name="Rectangle 276">
            <a:extLst>
              <a:ext uri="{FF2B5EF4-FFF2-40B4-BE49-F238E27FC236}">
                <a16:creationId xmlns:a16="http://schemas.microsoft.com/office/drawing/2014/main" id="{00000000-0008-0000-0200-000066000000}"/>
              </a:ext>
            </a:extLst>
          </xdr:cNvPr>
          <xdr:cNvSpPr>
            <a:spLocks noChangeArrowheads="1"/>
          </xdr:cNvSpPr>
        </xdr:nvSpPr>
        <xdr:spPr bwMode="auto">
          <a:xfrm>
            <a:off x="343" y="155"/>
            <a:ext cx="5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１３　～　２０</a:t>
            </a:r>
          </a:p>
        </xdr:txBody>
      </xdr:sp>
      <xdr:sp macro="" textlink="">
        <xdr:nvSpPr>
          <xdr:cNvPr id="103" name="Rectangle 277">
            <a:extLst>
              <a:ext uri="{FF2B5EF4-FFF2-40B4-BE49-F238E27FC236}">
                <a16:creationId xmlns:a16="http://schemas.microsoft.com/office/drawing/2014/main" id="{00000000-0008-0000-0200-000067000000}"/>
              </a:ext>
            </a:extLst>
          </xdr:cNvPr>
          <xdr:cNvSpPr>
            <a:spLocks noChangeArrowheads="1"/>
          </xdr:cNvSpPr>
        </xdr:nvSpPr>
        <xdr:spPr bwMode="auto">
          <a:xfrm>
            <a:off x="74" y="169"/>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洗濯流し</a:t>
            </a:r>
          </a:p>
        </xdr:txBody>
      </xdr:sp>
      <xdr:sp macro="" textlink="">
        <xdr:nvSpPr>
          <xdr:cNvPr id="104" name="Rectangle 278">
            <a:extLst>
              <a:ext uri="{FF2B5EF4-FFF2-40B4-BE49-F238E27FC236}">
                <a16:creationId xmlns:a16="http://schemas.microsoft.com/office/drawing/2014/main" id="{00000000-0008-0000-0200-000068000000}"/>
              </a:ext>
            </a:extLst>
          </xdr:cNvPr>
          <xdr:cNvSpPr>
            <a:spLocks noChangeArrowheads="1"/>
          </xdr:cNvSpPr>
        </xdr:nvSpPr>
        <xdr:spPr bwMode="auto">
          <a:xfrm>
            <a:off x="212" y="169"/>
            <a:ext cx="5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１２　～　４０</a:t>
            </a:r>
          </a:p>
        </xdr:txBody>
      </xdr:sp>
      <xdr:sp macro="" textlink="">
        <xdr:nvSpPr>
          <xdr:cNvPr id="105" name="Rectangle 279">
            <a:extLst>
              <a:ext uri="{FF2B5EF4-FFF2-40B4-BE49-F238E27FC236}">
                <a16:creationId xmlns:a16="http://schemas.microsoft.com/office/drawing/2014/main" id="{00000000-0008-0000-0200-000069000000}"/>
              </a:ext>
            </a:extLst>
          </xdr:cNvPr>
          <xdr:cNvSpPr>
            <a:spLocks noChangeArrowheads="1"/>
          </xdr:cNvSpPr>
        </xdr:nvSpPr>
        <xdr:spPr bwMode="auto">
          <a:xfrm>
            <a:off x="343" y="169"/>
            <a:ext cx="5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１３　～　２０</a:t>
            </a:r>
          </a:p>
        </xdr:txBody>
      </xdr:sp>
      <xdr:sp macro="" textlink="">
        <xdr:nvSpPr>
          <xdr:cNvPr id="106" name="Rectangle 280">
            <a:extLst>
              <a:ext uri="{FF2B5EF4-FFF2-40B4-BE49-F238E27FC236}">
                <a16:creationId xmlns:a16="http://schemas.microsoft.com/office/drawing/2014/main" id="{00000000-0008-0000-0200-00006A000000}"/>
              </a:ext>
            </a:extLst>
          </xdr:cNvPr>
          <xdr:cNvSpPr>
            <a:spLocks noChangeArrowheads="1"/>
          </xdr:cNvSpPr>
        </xdr:nvSpPr>
        <xdr:spPr bwMode="auto">
          <a:xfrm>
            <a:off x="74" y="182"/>
            <a:ext cx="33"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洗面器</a:t>
            </a:r>
          </a:p>
        </xdr:txBody>
      </xdr:sp>
      <xdr:sp macro="" textlink="">
        <xdr:nvSpPr>
          <xdr:cNvPr id="107" name="Rectangle 281">
            <a:extLst>
              <a:ext uri="{FF2B5EF4-FFF2-40B4-BE49-F238E27FC236}">
                <a16:creationId xmlns:a16="http://schemas.microsoft.com/office/drawing/2014/main" id="{00000000-0008-0000-0200-00006B000000}"/>
              </a:ext>
            </a:extLst>
          </xdr:cNvPr>
          <xdr:cNvSpPr>
            <a:spLocks noChangeArrowheads="1"/>
          </xdr:cNvSpPr>
        </xdr:nvSpPr>
        <xdr:spPr bwMode="auto">
          <a:xfrm>
            <a:off x="212" y="182"/>
            <a:ext cx="56"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８　～　１５</a:t>
            </a:r>
          </a:p>
        </xdr:txBody>
      </xdr:sp>
      <xdr:sp macro="" textlink="">
        <xdr:nvSpPr>
          <xdr:cNvPr id="108" name="Rectangle 282">
            <a:extLst>
              <a:ext uri="{FF2B5EF4-FFF2-40B4-BE49-F238E27FC236}">
                <a16:creationId xmlns:a16="http://schemas.microsoft.com/office/drawing/2014/main" id="{00000000-0008-0000-0200-00006C000000}"/>
              </a:ext>
            </a:extLst>
          </xdr:cNvPr>
          <xdr:cNvSpPr>
            <a:spLocks noChangeArrowheads="1"/>
          </xdr:cNvSpPr>
        </xdr:nvSpPr>
        <xdr:spPr bwMode="auto">
          <a:xfrm>
            <a:off x="343" y="182"/>
            <a:ext cx="54"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１３</a:t>
            </a:r>
          </a:p>
        </xdr:txBody>
      </xdr:sp>
      <xdr:sp macro="" textlink="">
        <xdr:nvSpPr>
          <xdr:cNvPr id="109" name="Rectangle 283">
            <a:extLst>
              <a:ext uri="{FF2B5EF4-FFF2-40B4-BE49-F238E27FC236}">
                <a16:creationId xmlns:a16="http://schemas.microsoft.com/office/drawing/2014/main" id="{00000000-0008-0000-0200-00006D000000}"/>
              </a:ext>
            </a:extLst>
          </xdr:cNvPr>
          <xdr:cNvSpPr>
            <a:spLocks noChangeArrowheads="1"/>
          </xdr:cNvSpPr>
        </xdr:nvSpPr>
        <xdr:spPr bwMode="auto">
          <a:xfrm>
            <a:off x="74" y="196"/>
            <a:ext cx="59"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浴槽 （和式）</a:t>
            </a:r>
          </a:p>
        </xdr:txBody>
      </xdr:sp>
      <xdr:sp macro="" textlink="">
        <xdr:nvSpPr>
          <xdr:cNvPr id="110" name="Rectangle 284">
            <a:extLst>
              <a:ext uri="{FF2B5EF4-FFF2-40B4-BE49-F238E27FC236}">
                <a16:creationId xmlns:a16="http://schemas.microsoft.com/office/drawing/2014/main" id="{00000000-0008-0000-0200-00006E000000}"/>
              </a:ext>
            </a:extLst>
          </xdr:cNvPr>
          <xdr:cNvSpPr>
            <a:spLocks noChangeArrowheads="1"/>
          </xdr:cNvSpPr>
        </xdr:nvSpPr>
        <xdr:spPr bwMode="auto">
          <a:xfrm>
            <a:off x="212" y="196"/>
            <a:ext cx="5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２０　～　４０</a:t>
            </a:r>
          </a:p>
        </xdr:txBody>
      </xdr:sp>
      <xdr:sp macro="" textlink="">
        <xdr:nvSpPr>
          <xdr:cNvPr id="111" name="Rectangle 285">
            <a:extLst>
              <a:ext uri="{FF2B5EF4-FFF2-40B4-BE49-F238E27FC236}">
                <a16:creationId xmlns:a16="http://schemas.microsoft.com/office/drawing/2014/main" id="{00000000-0008-0000-0200-00006F000000}"/>
              </a:ext>
            </a:extLst>
          </xdr:cNvPr>
          <xdr:cNvSpPr>
            <a:spLocks noChangeArrowheads="1"/>
          </xdr:cNvSpPr>
        </xdr:nvSpPr>
        <xdr:spPr bwMode="auto">
          <a:xfrm>
            <a:off x="343" y="196"/>
            <a:ext cx="54"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１３</a:t>
            </a:r>
          </a:p>
        </xdr:txBody>
      </xdr:sp>
      <xdr:sp macro="" textlink="">
        <xdr:nvSpPr>
          <xdr:cNvPr id="112" name="Rectangle 286">
            <a:extLst>
              <a:ext uri="{FF2B5EF4-FFF2-40B4-BE49-F238E27FC236}">
                <a16:creationId xmlns:a16="http://schemas.microsoft.com/office/drawing/2014/main" id="{00000000-0008-0000-0200-000070000000}"/>
              </a:ext>
            </a:extLst>
          </xdr:cNvPr>
          <xdr:cNvSpPr>
            <a:spLocks noChangeArrowheads="1"/>
          </xdr:cNvSpPr>
        </xdr:nvSpPr>
        <xdr:spPr bwMode="auto">
          <a:xfrm>
            <a:off x="449" y="196"/>
            <a:ext cx="79"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１回（4～6秒）の</a:t>
            </a:r>
          </a:p>
        </xdr:txBody>
      </xdr:sp>
      <xdr:sp macro="" textlink="">
        <xdr:nvSpPr>
          <xdr:cNvPr id="113" name="Rectangle 287">
            <a:extLst>
              <a:ext uri="{FF2B5EF4-FFF2-40B4-BE49-F238E27FC236}">
                <a16:creationId xmlns:a16="http://schemas.microsoft.com/office/drawing/2014/main" id="{00000000-0008-0000-0200-000071000000}"/>
              </a:ext>
            </a:extLst>
          </xdr:cNvPr>
          <xdr:cNvSpPr>
            <a:spLocks noChangeArrowheads="1"/>
          </xdr:cNvSpPr>
        </xdr:nvSpPr>
        <xdr:spPr bwMode="auto">
          <a:xfrm>
            <a:off x="74" y="210"/>
            <a:ext cx="59"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　（洋式）</a:t>
            </a:r>
          </a:p>
        </xdr:txBody>
      </xdr:sp>
      <xdr:sp macro="" textlink="">
        <xdr:nvSpPr>
          <xdr:cNvPr id="114" name="Rectangle 288">
            <a:extLst>
              <a:ext uri="{FF2B5EF4-FFF2-40B4-BE49-F238E27FC236}">
                <a16:creationId xmlns:a16="http://schemas.microsoft.com/office/drawing/2014/main" id="{00000000-0008-0000-0200-000072000000}"/>
              </a:ext>
            </a:extLst>
          </xdr:cNvPr>
          <xdr:cNvSpPr>
            <a:spLocks noChangeArrowheads="1"/>
          </xdr:cNvSpPr>
        </xdr:nvSpPr>
        <xdr:spPr bwMode="auto">
          <a:xfrm>
            <a:off x="212" y="210"/>
            <a:ext cx="5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３０　～　６０</a:t>
            </a:r>
          </a:p>
        </xdr:txBody>
      </xdr:sp>
      <xdr:sp macro="" textlink="">
        <xdr:nvSpPr>
          <xdr:cNvPr id="115" name="Rectangle 289">
            <a:extLst>
              <a:ext uri="{FF2B5EF4-FFF2-40B4-BE49-F238E27FC236}">
                <a16:creationId xmlns:a16="http://schemas.microsoft.com/office/drawing/2014/main" id="{00000000-0008-0000-0200-000073000000}"/>
              </a:ext>
            </a:extLst>
          </xdr:cNvPr>
          <xdr:cNvSpPr>
            <a:spLocks noChangeArrowheads="1"/>
          </xdr:cNvSpPr>
        </xdr:nvSpPr>
        <xdr:spPr bwMode="auto">
          <a:xfrm>
            <a:off x="343" y="210"/>
            <a:ext cx="54"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１３</a:t>
            </a:r>
          </a:p>
        </xdr:txBody>
      </xdr:sp>
      <xdr:sp macro="" textlink="">
        <xdr:nvSpPr>
          <xdr:cNvPr id="116" name="Rectangle 290">
            <a:extLst>
              <a:ext uri="{FF2B5EF4-FFF2-40B4-BE49-F238E27FC236}">
                <a16:creationId xmlns:a16="http://schemas.microsoft.com/office/drawing/2014/main" id="{00000000-0008-0000-0200-000074000000}"/>
              </a:ext>
            </a:extLst>
          </xdr:cNvPr>
          <xdr:cNvSpPr>
            <a:spLocks noChangeArrowheads="1"/>
          </xdr:cNvSpPr>
        </xdr:nvSpPr>
        <xdr:spPr bwMode="auto">
          <a:xfrm>
            <a:off x="449" y="210"/>
            <a:ext cx="4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吐水量</a:t>
            </a:r>
          </a:p>
        </xdr:txBody>
      </xdr:sp>
      <xdr:sp macro="" textlink="">
        <xdr:nvSpPr>
          <xdr:cNvPr id="117" name="Rectangle 291">
            <a:extLst>
              <a:ext uri="{FF2B5EF4-FFF2-40B4-BE49-F238E27FC236}">
                <a16:creationId xmlns:a16="http://schemas.microsoft.com/office/drawing/2014/main" id="{00000000-0008-0000-0200-000075000000}"/>
              </a:ext>
            </a:extLst>
          </xdr:cNvPr>
          <xdr:cNvSpPr>
            <a:spLocks noChangeArrowheads="1"/>
          </xdr:cNvSpPr>
        </xdr:nvSpPr>
        <xdr:spPr bwMode="auto">
          <a:xfrm>
            <a:off x="74" y="224"/>
            <a:ext cx="4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シャワー</a:t>
            </a:r>
          </a:p>
        </xdr:txBody>
      </xdr:sp>
      <xdr:sp macro="" textlink="">
        <xdr:nvSpPr>
          <xdr:cNvPr id="118" name="Rectangle 292">
            <a:extLst>
              <a:ext uri="{FF2B5EF4-FFF2-40B4-BE49-F238E27FC236}">
                <a16:creationId xmlns:a16="http://schemas.microsoft.com/office/drawing/2014/main" id="{00000000-0008-0000-0200-000076000000}"/>
              </a:ext>
            </a:extLst>
          </xdr:cNvPr>
          <xdr:cNvSpPr>
            <a:spLocks noChangeArrowheads="1"/>
          </xdr:cNvSpPr>
        </xdr:nvSpPr>
        <xdr:spPr bwMode="auto">
          <a:xfrm>
            <a:off x="212" y="224"/>
            <a:ext cx="56"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８　～　１５</a:t>
            </a:r>
          </a:p>
        </xdr:txBody>
      </xdr:sp>
      <xdr:sp macro="" textlink="">
        <xdr:nvSpPr>
          <xdr:cNvPr id="119" name="Rectangle 293">
            <a:extLst>
              <a:ext uri="{FF2B5EF4-FFF2-40B4-BE49-F238E27FC236}">
                <a16:creationId xmlns:a16="http://schemas.microsoft.com/office/drawing/2014/main" id="{00000000-0008-0000-0200-000077000000}"/>
              </a:ext>
            </a:extLst>
          </xdr:cNvPr>
          <xdr:cNvSpPr>
            <a:spLocks noChangeArrowheads="1"/>
          </xdr:cNvSpPr>
        </xdr:nvSpPr>
        <xdr:spPr bwMode="auto">
          <a:xfrm>
            <a:off x="343" y="224"/>
            <a:ext cx="54"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１３</a:t>
            </a:r>
          </a:p>
        </xdr:txBody>
      </xdr:sp>
      <xdr:sp macro="" textlink="">
        <xdr:nvSpPr>
          <xdr:cNvPr id="120" name="Rectangle 294">
            <a:extLst>
              <a:ext uri="{FF2B5EF4-FFF2-40B4-BE49-F238E27FC236}">
                <a16:creationId xmlns:a16="http://schemas.microsoft.com/office/drawing/2014/main" id="{00000000-0008-0000-0200-000078000000}"/>
              </a:ext>
            </a:extLst>
          </xdr:cNvPr>
          <xdr:cNvSpPr>
            <a:spLocks noChangeArrowheads="1"/>
          </xdr:cNvSpPr>
        </xdr:nvSpPr>
        <xdr:spPr bwMode="auto">
          <a:xfrm>
            <a:off x="449" y="224"/>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2～3Ｌ</a:t>
            </a:r>
          </a:p>
        </xdr:txBody>
      </xdr:sp>
      <xdr:sp macro="" textlink="">
        <xdr:nvSpPr>
          <xdr:cNvPr id="121" name="Rectangle 295">
            <a:extLst>
              <a:ext uri="{FF2B5EF4-FFF2-40B4-BE49-F238E27FC236}">
                <a16:creationId xmlns:a16="http://schemas.microsoft.com/office/drawing/2014/main" id="{00000000-0008-0000-0200-000079000000}"/>
              </a:ext>
            </a:extLst>
          </xdr:cNvPr>
          <xdr:cNvSpPr>
            <a:spLocks noChangeArrowheads="1"/>
          </xdr:cNvSpPr>
        </xdr:nvSpPr>
        <xdr:spPr bwMode="auto">
          <a:xfrm>
            <a:off x="74" y="238"/>
            <a:ext cx="89"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小便器（洗浄水槽）</a:t>
            </a:r>
          </a:p>
        </xdr:txBody>
      </xdr:sp>
      <xdr:sp macro="" textlink="">
        <xdr:nvSpPr>
          <xdr:cNvPr id="122" name="Rectangle 296">
            <a:extLst>
              <a:ext uri="{FF2B5EF4-FFF2-40B4-BE49-F238E27FC236}">
                <a16:creationId xmlns:a16="http://schemas.microsoft.com/office/drawing/2014/main" id="{00000000-0008-0000-0200-00007A000000}"/>
              </a:ext>
            </a:extLst>
          </xdr:cNvPr>
          <xdr:cNvSpPr>
            <a:spLocks noChangeArrowheads="1"/>
          </xdr:cNvSpPr>
        </xdr:nvSpPr>
        <xdr:spPr bwMode="auto">
          <a:xfrm>
            <a:off x="212" y="238"/>
            <a:ext cx="5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１２　～　２０</a:t>
            </a:r>
          </a:p>
        </xdr:txBody>
      </xdr:sp>
      <xdr:sp macro="" textlink="">
        <xdr:nvSpPr>
          <xdr:cNvPr id="123" name="Rectangle 297">
            <a:extLst>
              <a:ext uri="{FF2B5EF4-FFF2-40B4-BE49-F238E27FC236}">
                <a16:creationId xmlns:a16="http://schemas.microsoft.com/office/drawing/2014/main" id="{00000000-0008-0000-0200-00007B000000}"/>
              </a:ext>
            </a:extLst>
          </xdr:cNvPr>
          <xdr:cNvSpPr>
            <a:spLocks noChangeArrowheads="1"/>
          </xdr:cNvSpPr>
        </xdr:nvSpPr>
        <xdr:spPr bwMode="auto">
          <a:xfrm>
            <a:off x="343" y="238"/>
            <a:ext cx="54"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２５</a:t>
            </a:r>
          </a:p>
        </xdr:txBody>
      </xdr:sp>
      <xdr:sp macro="" textlink="">
        <xdr:nvSpPr>
          <xdr:cNvPr id="124" name="Rectangle 298">
            <a:extLst>
              <a:ext uri="{FF2B5EF4-FFF2-40B4-BE49-F238E27FC236}">
                <a16:creationId xmlns:a16="http://schemas.microsoft.com/office/drawing/2014/main" id="{00000000-0008-0000-0200-00007C000000}"/>
              </a:ext>
            </a:extLst>
          </xdr:cNvPr>
          <xdr:cNvSpPr>
            <a:spLocks noChangeArrowheads="1"/>
          </xdr:cNvSpPr>
        </xdr:nvSpPr>
        <xdr:spPr bwMode="auto">
          <a:xfrm>
            <a:off x="449" y="238"/>
            <a:ext cx="26"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１回</a:t>
            </a:r>
          </a:p>
        </xdr:txBody>
      </xdr:sp>
      <xdr:sp macro="" textlink="">
        <xdr:nvSpPr>
          <xdr:cNvPr id="125" name="Rectangle 299">
            <a:extLst>
              <a:ext uri="{FF2B5EF4-FFF2-40B4-BE49-F238E27FC236}">
                <a16:creationId xmlns:a16="http://schemas.microsoft.com/office/drawing/2014/main" id="{00000000-0008-0000-0200-00007D000000}"/>
              </a:ext>
            </a:extLst>
          </xdr:cNvPr>
          <xdr:cNvSpPr>
            <a:spLocks noChangeArrowheads="1"/>
          </xdr:cNvSpPr>
        </xdr:nvSpPr>
        <xdr:spPr bwMode="auto">
          <a:xfrm>
            <a:off x="74" y="252"/>
            <a:ext cx="7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　（洗浄弁）</a:t>
            </a:r>
          </a:p>
        </xdr:txBody>
      </xdr:sp>
      <xdr:sp macro="" textlink="">
        <xdr:nvSpPr>
          <xdr:cNvPr id="126" name="Rectangle 300">
            <a:extLst>
              <a:ext uri="{FF2B5EF4-FFF2-40B4-BE49-F238E27FC236}">
                <a16:creationId xmlns:a16="http://schemas.microsoft.com/office/drawing/2014/main" id="{00000000-0008-0000-0200-00007E000000}"/>
              </a:ext>
            </a:extLst>
          </xdr:cNvPr>
          <xdr:cNvSpPr>
            <a:spLocks noChangeArrowheads="1"/>
          </xdr:cNvSpPr>
        </xdr:nvSpPr>
        <xdr:spPr bwMode="auto">
          <a:xfrm>
            <a:off x="212" y="252"/>
            <a:ext cx="5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１５　～　３０</a:t>
            </a:r>
          </a:p>
        </xdr:txBody>
      </xdr:sp>
      <xdr:sp macro="" textlink="">
        <xdr:nvSpPr>
          <xdr:cNvPr id="127" name="Rectangle 301">
            <a:extLst>
              <a:ext uri="{FF2B5EF4-FFF2-40B4-BE49-F238E27FC236}">
                <a16:creationId xmlns:a16="http://schemas.microsoft.com/office/drawing/2014/main" id="{00000000-0008-0000-0200-00007F000000}"/>
              </a:ext>
            </a:extLst>
          </xdr:cNvPr>
          <xdr:cNvSpPr>
            <a:spLocks noChangeArrowheads="1"/>
          </xdr:cNvSpPr>
        </xdr:nvSpPr>
        <xdr:spPr bwMode="auto">
          <a:xfrm>
            <a:off x="343" y="252"/>
            <a:ext cx="54"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１３</a:t>
            </a:r>
          </a:p>
        </xdr:txBody>
      </xdr:sp>
      <xdr:sp macro="" textlink="">
        <xdr:nvSpPr>
          <xdr:cNvPr id="128" name="Rectangle 302">
            <a:extLst>
              <a:ext uri="{FF2B5EF4-FFF2-40B4-BE49-F238E27FC236}">
                <a16:creationId xmlns:a16="http://schemas.microsoft.com/office/drawing/2014/main" id="{00000000-0008-0000-0200-000080000000}"/>
              </a:ext>
            </a:extLst>
          </xdr:cNvPr>
          <xdr:cNvSpPr>
            <a:spLocks noChangeArrowheads="1"/>
          </xdr:cNvSpPr>
        </xdr:nvSpPr>
        <xdr:spPr bwMode="auto">
          <a:xfrm>
            <a:off x="449" y="252"/>
            <a:ext cx="66"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（8～12秒）の</a:t>
            </a:r>
          </a:p>
        </xdr:txBody>
      </xdr:sp>
      <xdr:sp macro="" textlink="">
        <xdr:nvSpPr>
          <xdr:cNvPr id="129" name="Rectangle 303">
            <a:extLst>
              <a:ext uri="{FF2B5EF4-FFF2-40B4-BE49-F238E27FC236}">
                <a16:creationId xmlns:a16="http://schemas.microsoft.com/office/drawing/2014/main" id="{00000000-0008-0000-0200-000081000000}"/>
              </a:ext>
            </a:extLst>
          </xdr:cNvPr>
          <xdr:cNvSpPr>
            <a:spLocks noChangeArrowheads="1"/>
          </xdr:cNvSpPr>
        </xdr:nvSpPr>
        <xdr:spPr bwMode="auto">
          <a:xfrm>
            <a:off x="74" y="266"/>
            <a:ext cx="89"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大便器（洗浄水槽）</a:t>
            </a:r>
          </a:p>
        </xdr:txBody>
      </xdr:sp>
      <xdr:sp macro="" textlink="">
        <xdr:nvSpPr>
          <xdr:cNvPr id="130" name="Rectangle 304">
            <a:extLst>
              <a:ext uri="{FF2B5EF4-FFF2-40B4-BE49-F238E27FC236}">
                <a16:creationId xmlns:a16="http://schemas.microsoft.com/office/drawing/2014/main" id="{00000000-0008-0000-0200-000082000000}"/>
              </a:ext>
            </a:extLst>
          </xdr:cNvPr>
          <xdr:cNvSpPr>
            <a:spLocks noChangeArrowheads="1"/>
          </xdr:cNvSpPr>
        </xdr:nvSpPr>
        <xdr:spPr bwMode="auto">
          <a:xfrm>
            <a:off x="212" y="266"/>
            <a:ext cx="5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１２　～　２０</a:t>
            </a:r>
          </a:p>
        </xdr:txBody>
      </xdr:sp>
      <xdr:sp macro="" textlink="">
        <xdr:nvSpPr>
          <xdr:cNvPr id="131" name="Rectangle 305">
            <a:extLst>
              <a:ext uri="{FF2B5EF4-FFF2-40B4-BE49-F238E27FC236}">
                <a16:creationId xmlns:a16="http://schemas.microsoft.com/office/drawing/2014/main" id="{00000000-0008-0000-0200-000083000000}"/>
              </a:ext>
            </a:extLst>
          </xdr:cNvPr>
          <xdr:cNvSpPr>
            <a:spLocks noChangeArrowheads="1"/>
          </xdr:cNvSpPr>
        </xdr:nvSpPr>
        <xdr:spPr bwMode="auto">
          <a:xfrm>
            <a:off x="343" y="266"/>
            <a:ext cx="54"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１３</a:t>
            </a:r>
          </a:p>
        </xdr:txBody>
      </xdr:sp>
      <xdr:sp macro="" textlink="">
        <xdr:nvSpPr>
          <xdr:cNvPr id="132" name="Rectangle 306">
            <a:extLst>
              <a:ext uri="{FF2B5EF4-FFF2-40B4-BE49-F238E27FC236}">
                <a16:creationId xmlns:a16="http://schemas.microsoft.com/office/drawing/2014/main" id="{00000000-0008-0000-0200-000084000000}"/>
              </a:ext>
            </a:extLst>
          </xdr:cNvPr>
          <xdr:cNvSpPr>
            <a:spLocks noChangeArrowheads="1"/>
          </xdr:cNvSpPr>
        </xdr:nvSpPr>
        <xdr:spPr bwMode="auto">
          <a:xfrm>
            <a:off x="449" y="266"/>
            <a:ext cx="4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吐水量</a:t>
            </a:r>
          </a:p>
        </xdr:txBody>
      </xdr:sp>
      <xdr:sp macro="" textlink="">
        <xdr:nvSpPr>
          <xdr:cNvPr id="133" name="Rectangle 307">
            <a:extLst>
              <a:ext uri="{FF2B5EF4-FFF2-40B4-BE49-F238E27FC236}">
                <a16:creationId xmlns:a16="http://schemas.microsoft.com/office/drawing/2014/main" id="{00000000-0008-0000-0200-000085000000}"/>
              </a:ext>
            </a:extLst>
          </xdr:cNvPr>
          <xdr:cNvSpPr>
            <a:spLocks noChangeArrowheads="1"/>
          </xdr:cNvSpPr>
        </xdr:nvSpPr>
        <xdr:spPr bwMode="auto">
          <a:xfrm>
            <a:off x="74" y="280"/>
            <a:ext cx="7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　（洗浄弁）</a:t>
            </a:r>
          </a:p>
        </xdr:txBody>
      </xdr:sp>
      <xdr:sp macro="" textlink="">
        <xdr:nvSpPr>
          <xdr:cNvPr id="134" name="Rectangle 308">
            <a:extLst>
              <a:ext uri="{FF2B5EF4-FFF2-40B4-BE49-F238E27FC236}">
                <a16:creationId xmlns:a16="http://schemas.microsoft.com/office/drawing/2014/main" id="{00000000-0008-0000-0200-000086000000}"/>
              </a:ext>
            </a:extLst>
          </xdr:cNvPr>
          <xdr:cNvSpPr>
            <a:spLocks noChangeArrowheads="1"/>
          </xdr:cNvSpPr>
        </xdr:nvSpPr>
        <xdr:spPr bwMode="auto">
          <a:xfrm>
            <a:off x="213" y="280"/>
            <a:ext cx="6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７０　～　１３０</a:t>
            </a:r>
          </a:p>
        </xdr:txBody>
      </xdr:sp>
      <xdr:sp macro="" textlink="">
        <xdr:nvSpPr>
          <xdr:cNvPr id="135" name="Rectangle 309">
            <a:extLst>
              <a:ext uri="{FF2B5EF4-FFF2-40B4-BE49-F238E27FC236}">
                <a16:creationId xmlns:a16="http://schemas.microsoft.com/office/drawing/2014/main" id="{00000000-0008-0000-0200-000087000000}"/>
              </a:ext>
            </a:extLst>
          </xdr:cNvPr>
          <xdr:cNvSpPr>
            <a:spLocks noChangeArrowheads="1"/>
          </xdr:cNvSpPr>
        </xdr:nvSpPr>
        <xdr:spPr bwMode="auto">
          <a:xfrm>
            <a:off x="343" y="280"/>
            <a:ext cx="54"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２５</a:t>
            </a:r>
          </a:p>
        </xdr:txBody>
      </xdr:sp>
      <xdr:sp macro="" textlink="">
        <xdr:nvSpPr>
          <xdr:cNvPr id="136" name="Rectangle 310">
            <a:extLst>
              <a:ext uri="{FF2B5EF4-FFF2-40B4-BE49-F238E27FC236}">
                <a16:creationId xmlns:a16="http://schemas.microsoft.com/office/drawing/2014/main" id="{00000000-0008-0000-0200-000088000000}"/>
              </a:ext>
            </a:extLst>
          </xdr:cNvPr>
          <xdr:cNvSpPr>
            <a:spLocks noChangeArrowheads="1"/>
          </xdr:cNvSpPr>
        </xdr:nvSpPr>
        <xdr:spPr bwMode="auto">
          <a:xfrm>
            <a:off x="74" y="294"/>
            <a:ext cx="33"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手洗器</a:t>
            </a:r>
          </a:p>
        </xdr:txBody>
      </xdr:sp>
      <xdr:sp macro="" textlink="">
        <xdr:nvSpPr>
          <xdr:cNvPr id="137" name="Rectangle 311">
            <a:extLst>
              <a:ext uri="{FF2B5EF4-FFF2-40B4-BE49-F238E27FC236}">
                <a16:creationId xmlns:a16="http://schemas.microsoft.com/office/drawing/2014/main" id="{00000000-0008-0000-0200-000089000000}"/>
              </a:ext>
            </a:extLst>
          </xdr:cNvPr>
          <xdr:cNvSpPr>
            <a:spLocks noChangeArrowheads="1"/>
          </xdr:cNvSpPr>
        </xdr:nvSpPr>
        <xdr:spPr bwMode="auto">
          <a:xfrm>
            <a:off x="212" y="294"/>
            <a:ext cx="56"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５　～　１０</a:t>
            </a:r>
          </a:p>
        </xdr:txBody>
      </xdr:sp>
      <xdr:sp macro="" textlink="">
        <xdr:nvSpPr>
          <xdr:cNvPr id="138" name="Rectangle 312">
            <a:extLst>
              <a:ext uri="{FF2B5EF4-FFF2-40B4-BE49-F238E27FC236}">
                <a16:creationId xmlns:a16="http://schemas.microsoft.com/office/drawing/2014/main" id="{00000000-0008-0000-0200-00008A000000}"/>
              </a:ext>
            </a:extLst>
          </xdr:cNvPr>
          <xdr:cNvSpPr>
            <a:spLocks noChangeArrowheads="1"/>
          </xdr:cNvSpPr>
        </xdr:nvSpPr>
        <xdr:spPr bwMode="auto">
          <a:xfrm>
            <a:off x="343" y="294"/>
            <a:ext cx="54"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１３</a:t>
            </a:r>
          </a:p>
        </xdr:txBody>
      </xdr:sp>
      <xdr:sp macro="" textlink="">
        <xdr:nvSpPr>
          <xdr:cNvPr id="139" name="Rectangle 313">
            <a:extLst>
              <a:ext uri="{FF2B5EF4-FFF2-40B4-BE49-F238E27FC236}">
                <a16:creationId xmlns:a16="http://schemas.microsoft.com/office/drawing/2014/main" id="{00000000-0008-0000-0200-00008B000000}"/>
              </a:ext>
            </a:extLst>
          </xdr:cNvPr>
          <xdr:cNvSpPr>
            <a:spLocks noChangeArrowheads="1"/>
          </xdr:cNvSpPr>
        </xdr:nvSpPr>
        <xdr:spPr bwMode="auto">
          <a:xfrm>
            <a:off x="449" y="294"/>
            <a:ext cx="7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13.5から16.5Ｌ</a:t>
            </a:r>
          </a:p>
        </xdr:txBody>
      </xdr:sp>
      <xdr:sp macro="" textlink="">
        <xdr:nvSpPr>
          <xdr:cNvPr id="140" name="Rectangle 314">
            <a:extLst>
              <a:ext uri="{FF2B5EF4-FFF2-40B4-BE49-F238E27FC236}">
                <a16:creationId xmlns:a16="http://schemas.microsoft.com/office/drawing/2014/main" id="{00000000-0008-0000-0200-00008C000000}"/>
              </a:ext>
            </a:extLst>
          </xdr:cNvPr>
          <xdr:cNvSpPr>
            <a:spLocks noChangeArrowheads="1"/>
          </xdr:cNvSpPr>
        </xdr:nvSpPr>
        <xdr:spPr bwMode="auto">
          <a:xfrm>
            <a:off x="74" y="307"/>
            <a:ext cx="6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消火栓（小型）</a:t>
            </a:r>
          </a:p>
        </xdr:txBody>
      </xdr:sp>
      <xdr:sp macro="" textlink="">
        <xdr:nvSpPr>
          <xdr:cNvPr id="141" name="Rectangle 315">
            <a:extLst>
              <a:ext uri="{FF2B5EF4-FFF2-40B4-BE49-F238E27FC236}">
                <a16:creationId xmlns:a16="http://schemas.microsoft.com/office/drawing/2014/main" id="{00000000-0008-0000-0200-00008D000000}"/>
              </a:ext>
            </a:extLst>
          </xdr:cNvPr>
          <xdr:cNvSpPr>
            <a:spLocks noChangeArrowheads="1"/>
          </xdr:cNvSpPr>
        </xdr:nvSpPr>
        <xdr:spPr bwMode="auto">
          <a:xfrm>
            <a:off x="205" y="307"/>
            <a:ext cx="69"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１３０　～　２６０</a:t>
            </a:r>
          </a:p>
        </xdr:txBody>
      </xdr:sp>
      <xdr:sp macro="" textlink="">
        <xdr:nvSpPr>
          <xdr:cNvPr id="142" name="Rectangle 316">
            <a:extLst>
              <a:ext uri="{FF2B5EF4-FFF2-40B4-BE49-F238E27FC236}">
                <a16:creationId xmlns:a16="http://schemas.microsoft.com/office/drawing/2014/main" id="{00000000-0008-0000-0200-00008E000000}"/>
              </a:ext>
            </a:extLst>
          </xdr:cNvPr>
          <xdr:cNvSpPr>
            <a:spLocks noChangeArrowheads="1"/>
          </xdr:cNvSpPr>
        </xdr:nvSpPr>
        <xdr:spPr bwMode="auto">
          <a:xfrm>
            <a:off x="343" y="307"/>
            <a:ext cx="5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４０　～　５０</a:t>
            </a:r>
          </a:p>
        </xdr:txBody>
      </xdr:sp>
      <xdr:sp macro="" textlink="">
        <xdr:nvSpPr>
          <xdr:cNvPr id="143" name="Rectangle 317">
            <a:extLst>
              <a:ext uri="{FF2B5EF4-FFF2-40B4-BE49-F238E27FC236}">
                <a16:creationId xmlns:a16="http://schemas.microsoft.com/office/drawing/2014/main" id="{00000000-0008-0000-0200-00008F000000}"/>
              </a:ext>
            </a:extLst>
          </xdr:cNvPr>
          <xdr:cNvSpPr>
            <a:spLocks noChangeArrowheads="1"/>
          </xdr:cNvSpPr>
        </xdr:nvSpPr>
        <xdr:spPr bwMode="auto">
          <a:xfrm>
            <a:off x="74" y="321"/>
            <a:ext cx="2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散水</a:t>
            </a:r>
          </a:p>
        </xdr:txBody>
      </xdr:sp>
      <xdr:sp macro="" textlink="">
        <xdr:nvSpPr>
          <xdr:cNvPr id="144" name="Rectangle 318">
            <a:extLst>
              <a:ext uri="{FF2B5EF4-FFF2-40B4-BE49-F238E27FC236}">
                <a16:creationId xmlns:a16="http://schemas.microsoft.com/office/drawing/2014/main" id="{00000000-0008-0000-0200-000090000000}"/>
              </a:ext>
            </a:extLst>
          </xdr:cNvPr>
          <xdr:cNvSpPr>
            <a:spLocks noChangeArrowheads="1"/>
          </xdr:cNvSpPr>
        </xdr:nvSpPr>
        <xdr:spPr bwMode="auto">
          <a:xfrm>
            <a:off x="212" y="321"/>
            <a:ext cx="5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１５　～　４０</a:t>
            </a:r>
          </a:p>
        </xdr:txBody>
      </xdr:sp>
      <xdr:sp macro="" textlink="">
        <xdr:nvSpPr>
          <xdr:cNvPr id="145" name="Rectangle 319">
            <a:extLst>
              <a:ext uri="{FF2B5EF4-FFF2-40B4-BE49-F238E27FC236}">
                <a16:creationId xmlns:a16="http://schemas.microsoft.com/office/drawing/2014/main" id="{00000000-0008-0000-0200-000091000000}"/>
              </a:ext>
            </a:extLst>
          </xdr:cNvPr>
          <xdr:cNvSpPr>
            <a:spLocks noChangeArrowheads="1"/>
          </xdr:cNvSpPr>
        </xdr:nvSpPr>
        <xdr:spPr bwMode="auto">
          <a:xfrm>
            <a:off x="343" y="321"/>
            <a:ext cx="5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１３　～　２０</a:t>
            </a:r>
          </a:p>
        </xdr:txBody>
      </xdr:sp>
      <xdr:sp macro="" textlink="">
        <xdr:nvSpPr>
          <xdr:cNvPr id="146" name="Rectangle 320">
            <a:extLst>
              <a:ext uri="{FF2B5EF4-FFF2-40B4-BE49-F238E27FC236}">
                <a16:creationId xmlns:a16="http://schemas.microsoft.com/office/drawing/2014/main" id="{00000000-0008-0000-0200-000092000000}"/>
              </a:ext>
            </a:extLst>
          </xdr:cNvPr>
          <xdr:cNvSpPr>
            <a:spLocks noChangeArrowheads="1"/>
          </xdr:cNvSpPr>
        </xdr:nvSpPr>
        <xdr:spPr bwMode="auto">
          <a:xfrm>
            <a:off x="74" y="335"/>
            <a:ext cx="2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洗車</a:t>
            </a:r>
          </a:p>
        </xdr:txBody>
      </xdr:sp>
      <xdr:sp macro="" textlink="">
        <xdr:nvSpPr>
          <xdr:cNvPr id="147" name="Rectangle 321">
            <a:extLst>
              <a:ext uri="{FF2B5EF4-FFF2-40B4-BE49-F238E27FC236}">
                <a16:creationId xmlns:a16="http://schemas.microsoft.com/office/drawing/2014/main" id="{00000000-0008-0000-0200-000093000000}"/>
              </a:ext>
            </a:extLst>
          </xdr:cNvPr>
          <xdr:cNvSpPr>
            <a:spLocks noChangeArrowheads="1"/>
          </xdr:cNvSpPr>
        </xdr:nvSpPr>
        <xdr:spPr bwMode="auto">
          <a:xfrm>
            <a:off x="212" y="335"/>
            <a:ext cx="5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３５　～　６５</a:t>
            </a:r>
          </a:p>
        </xdr:txBody>
      </xdr:sp>
      <xdr:sp macro="" textlink="">
        <xdr:nvSpPr>
          <xdr:cNvPr id="148" name="Rectangle 322">
            <a:extLst>
              <a:ext uri="{FF2B5EF4-FFF2-40B4-BE49-F238E27FC236}">
                <a16:creationId xmlns:a16="http://schemas.microsoft.com/office/drawing/2014/main" id="{00000000-0008-0000-0200-000094000000}"/>
              </a:ext>
            </a:extLst>
          </xdr:cNvPr>
          <xdr:cNvSpPr>
            <a:spLocks noChangeArrowheads="1"/>
          </xdr:cNvSpPr>
        </xdr:nvSpPr>
        <xdr:spPr bwMode="auto">
          <a:xfrm>
            <a:off x="343" y="335"/>
            <a:ext cx="5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２０　～　２５</a:t>
            </a:r>
          </a:p>
        </xdr:txBody>
      </xdr:sp>
      <xdr:sp macro="" textlink="">
        <xdr:nvSpPr>
          <xdr:cNvPr id="149" name="Rectangle 323">
            <a:extLst>
              <a:ext uri="{FF2B5EF4-FFF2-40B4-BE49-F238E27FC236}">
                <a16:creationId xmlns:a16="http://schemas.microsoft.com/office/drawing/2014/main" id="{00000000-0008-0000-0200-000095000000}"/>
              </a:ext>
            </a:extLst>
          </xdr:cNvPr>
          <xdr:cNvSpPr>
            <a:spLocks noChangeArrowheads="1"/>
          </xdr:cNvSpPr>
        </xdr:nvSpPr>
        <xdr:spPr bwMode="auto">
          <a:xfrm>
            <a:off x="449" y="335"/>
            <a:ext cx="33"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業務用</a:t>
            </a:r>
          </a:p>
        </xdr:txBody>
      </xdr:sp>
      <xdr:sp macro="" textlink="">
        <xdr:nvSpPr>
          <xdr:cNvPr id="150" name="Line 324">
            <a:extLst>
              <a:ext uri="{FF2B5EF4-FFF2-40B4-BE49-F238E27FC236}">
                <a16:creationId xmlns:a16="http://schemas.microsoft.com/office/drawing/2014/main" id="{00000000-0008-0000-0200-000096000000}"/>
              </a:ext>
            </a:extLst>
          </xdr:cNvPr>
          <xdr:cNvSpPr>
            <a:spLocks noChangeShapeType="1"/>
          </xdr:cNvSpPr>
        </xdr:nvSpPr>
        <xdr:spPr bwMode="auto">
          <a:xfrm>
            <a:off x="72" y="138"/>
            <a:ext cx="0" cy="209"/>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51" name="Rectangle 325">
            <a:extLst>
              <a:ext uri="{FF2B5EF4-FFF2-40B4-BE49-F238E27FC236}">
                <a16:creationId xmlns:a16="http://schemas.microsoft.com/office/drawing/2014/main" id="{00000000-0008-0000-0200-000097000000}"/>
              </a:ext>
            </a:extLst>
          </xdr:cNvPr>
          <xdr:cNvSpPr>
            <a:spLocks noChangeArrowheads="1"/>
          </xdr:cNvSpPr>
        </xdr:nvSpPr>
        <xdr:spPr bwMode="auto">
          <a:xfrm>
            <a:off x="72" y="138"/>
            <a:ext cx="1" cy="209"/>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52" name="Line 326">
            <a:extLst>
              <a:ext uri="{FF2B5EF4-FFF2-40B4-BE49-F238E27FC236}">
                <a16:creationId xmlns:a16="http://schemas.microsoft.com/office/drawing/2014/main" id="{00000000-0008-0000-0200-000098000000}"/>
              </a:ext>
            </a:extLst>
          </xdr:cNvPr>
          <xdr:cNvSpPr>
            <a:spLocks noChangeShapeType="1"/>
          </xdr:cNvSpPr>
        </xdr:nvSpPr>
        <xdr:spPr bwMode="auto">
          <a:xfrm>
            <a:off x="185" y="139"/>
            <a:ext cx="0" cy="208"/>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53" name="Rectangle 327">
            <a:extLst>
              <a:ext uri="{FF2B5EF4-FFF2-40B4-BE49-F238E27FC236}">
                <a16:creationId xmlns:a16="http://schemas.microsoft.com/office/drawing/2014/main" id="{00000000-0008-0000-0200-000099000000}"/>
              </a:ext>
            </a:extLst>
          </xdr:cNvPr>
          <xdr:cNvSpPr>
            <a:spLocks noChangeArrowheads="1"/>
          </xdr:cNvSpPr>
        </xdr:nvSpPr>
        <xdr:spPr bwMode="auto">
          <a:xfrm>
            <a:off x="185" y="139"/>
            <a:ext cx="1" cy="20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54" name="Line 328">
            <a:extLst>
              <a:ext uri="{FF2B5EF4-FFF2-40B4-BE49-F238E27FC236}">
                <a16:creationId xmlns:a16="http://schemas.microsoft.com/office/drawing/2014/main" id="{00000000-0008-0000-0200-00009A000000}"/>
              </a:ext>
            </a:extLst>
          </xdr:cNvPr>
          <xdr:cNvSpPr>
            <a:spLocks noChangeShapeType="1"/>
          </xdr:cNvSpPr>
        </xdr:nvSpPr>
        <xdr:spPr bwMode="auto">
          <a:xfrm>
            <a:off x="290" y="139"/>
            <a:ext cx="0" cy="208"/>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55" name="Rectangle 329">
            <a:extLst>
              <a:ext uri="{FF2B5EF4-FFF2-40B4-BE49-F238E27FC236}">
                <a16:creationId xmlns:a16="http://schemas.microsoft.com/office/drawing/2014/main" id="{00000000-0008-0000-0200-00009B000000}"/>
              </a:ext>
            </a:extLst>
          </xdr:cNvPr>
          <xdr:cNvSpPr>
            <a:spLocks noChangeArrowheads="1"/>
          </xdr:cNvSpPr>
        </xdr:nvSpPr>
        <xdr:spPr bwMode="auto">
          <a:xfrm>
            <a:off x="290" y="139"/>
            <a:ext cx="1" cy="20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56" name="Line 330">
            <a:extLst>
              <a:ext uri="{FF2B5EF4-FFF2-40B4-BE49-F238E27FC236}">
                <a16:creationId xmlns:a16="http://schemas.microsoft.com/office/drawing/2014/main" id="{00000000-0008-0000-0200-00009C000000}"/>
              </a:ext>
            </a:extLst>
          </xdr:cNvPr>
          <xdr:cNvSpPr>
            <a:spLocks noChangeShapeType="1"/>
          </xdr:cNvSpPr>
        </xdr:nvSpPr>
        <xdr:spPr bwMode="auto">
          <a:xfrm>
            <a:off x="447" y="139"/>
            <a:ext cx="0" cy="208"/>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57" name="Rectangle 331">
            <a:extLst>
              <a:ext uri="{FF2B5EF4-FFF2-40B4-BE49-F238E27FC236}">
                <a16:creationId xmlns:a16="http://schemas.microsoft.com/office/drawing/2014/main" id="{00000000-0008-0000-0200-00009D000000}"/>
              </a:ext>
            </a:extLst>
          </xdr:cNvPr>
          <xdr:cNvSpPr>
            <a:spLocks noChangeArrowheads="1"/>
          </xdr:cNvSpPr>
        </xdr:nvSpPr>
        <xdr:spPr bwMode="auto">
          <a:xfrm>
            <a:off x="447" y="139"/>
            <a:ext cx="1" cy="20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58" name="Line 332">
            <a:extLst>
              <a:ext uri="{FF2B5EF4-FFF2-40B4-BE49-F238E27FC236}">
                <a16:creationId xmlns:a16="http://schemas.microsoft.com/office/drawing/2014/main" id="{00000000-0008-0000-0200-00009E000000}"/>
              </a:ext>
            </a:extLst>
          </xdr:cNvPr>
          <xdr:cNvSpPr>
            <a:spLocks noChangeShapeType="1"/>
          </xdr:cNvSpPr>
        </xdr:nvSpPr>
        <xdr:spPr bwMode="auto">
          <a:xfrm>
            <a:off x="543" y="138"/>
            <a:ext cx="0" cy="209"/>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59" name="Rectangle 333">
            <a:extLst>
              <a:ext uri="{FF2B5EF4-FFF2-40B4-BE49-F238E27FC236}">
                <a16:creationId xmlns:a16="http://schemas.microsoft.com/office/drawing/2014/main" id="{00000000-0008-0000-0200-00009F000000}"/>
              </a:ext>
            </a:extLst>
          </xdr:cNvPr>
          <xdr:cNvSpPr>
            <a:spLocks noChangeArrowheads="1"/>
          </xdr:cNvSpPr>
        </xdr:nvSpPr>
        <xdr:spPr bwMode="auto">
          <a:xfrm>
            <a:off x="543" y="138"/>
            <a:ext cx="1" cy="209"/>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60" name="Line 334">
            <a:extLst>
              <a:ext uri="{FF2B5EF4-FFF2-40B4-BE49-F238E27FC236}">
                <a16:creationId xmlns:a16="http://schemas.microsoft.com/office/drawing/2014/main" id="{00000000-0008-0000-0200-0000A0000000}"/>
              </a:ext>
            </a:extLst>
          </xdr:cNvPr>
          <xdr:cNvSpPr>
            <a:spLocks noChangeShapeType="1"/>
          </xdr:cNvSpPr>
        </xdr:nvSpPr>
        <xdr:spPr bwMode="auto">
          <a:xfrm>
            <a:off x="73" y="138"/>
            <a:ext cx="47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1" name="Rectangle 335">
            <a:extLst>
              <a:ext uri="{FF2B5EF4-FFF2-40B4-BE49-F238E27FC236}">
                <a16:creationId xmlns:a16="http://schemas.microsoft.com/office/drawing/2014/main" id="{00000000-0008-0000-0200-0000A1000000}"/>
              </a:ext>
            </a:extLst>
          </xdr:cNvPr>
          <xdr:cNvSpPr>
            <a:spLocks noChangeArrowheads="1"/>
          </xdr:cNvSpPr>
        </xdr:nvSpPr>
        <xdr:spPr bwMode="auto">
          <a:xfrm>
            <a:off x="73" y="138"/>
            <a:ext cx="47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62" name="Line 336">
            <a:extLst>
              <a:ext uri="{FF2B5EF4-FFF2-40B4-BE49-F238E27FC236}">
                <a16:creationId xmlns:a16="http://schemas.microsoft.com/office/drawing/2014/main" id="{00000000-0008-0000-0200-0000A2000000}"/>
              </a:ext>
            </a:extLst>
          </xdr:cNvPr>
          <xdr:cNvSpPr>
            <a:spLocks noChangeShapeType="1"/>
          </xdr:cNvSpPr>
        </xdr:nvSpPr>
        <xdr:spPr bwMode="auto">
          <a:xfrm>
            <a:off x="73" y="152"/>
            <a:ext cx="47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3" name="Rectangle 337">
            <a:extLst>
              <a:ext uri="{FF2B5EF4-FFF2-40B4-BE49-F238E27FC236}">
                <a16:creationId xmlns:a16="http://schemas.microsoft.com/office/drawing/2014/main" id="{00000000-0008-0000-0200-0000A3000000}"/>
              </a:ext>
            </a:extLst>
          </xdr:cNvPr>
          <xdr:cNvSpPr>
            <a:spLocks noChangeArrowheads="1"/>
          </xdr:cNvSpPr>
        </xdr:nvSpPr>
        <xdr:spPr bwMode="auto">
          <a:xfrm>
            <a:off x="73" y="152"/>
            <a:ext cx="47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64" name="Line 338">
            <a:extLst>
              <a:ext uri="{FF2B5EF4-FFF2-40B4-BE49-F238E27FC236}">
                <a16:creationId xmlns:a16="http://schemas.microsoft.com/office/drawing/2014/main" id="{00000000-0008-0000-0200-0000A4000000}"/>
              </a:ext>
            </a:extLst>
          </xdr:cNvPr>
          <xdr:cNvSpPr>
            <a:spLocks noChangeShapeType="1"/>
          </xdr:cNvSpPr>
        </xdr:nvSpPr>
        <xdr:spPr bwMode="auto">
          <a:xfrm>
            <a:off x="73" y="346"/>
            <a:ext cx="47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5" name="Rectangle 339">
            <a:extLst>
              <a:ext uri="{FF2B5EF4-FFF2-40B4-BE49-F238E27FC236}">
                <a16:creationId xmlns:a16="http://schemas.microsoft.com/office/drawing/2014/main" id="{00000000-0008-0000-0200-0000A5000000}"/>
              </a:ext>
            </a:extLst>
          </xdr:cNvPr>
          <xdr:cNvSpPr>
            <a:spLocks noChangeArrowheads="1"/>
          </xdr:cNvSpPr>
        </xdr:nvSpPr>
        <xdr:spPr bwMode="auto">
          <a:xfrm>
            <a:off x="73" y="346"/>
            <a:ext cx="47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66" name="Freeform 340">
            <a:extLst>
              <a:ext uri="{FF2B5EF4-FFF2-40B4-BE49-F238E27FC236}">
                <a16:creationId xmlns:a16="http://schemas.microsoft.com/office/drawing/2014/main" id="{00000000-0008-0000-0200-0000A6000000}"/>
              </a:ext>
            </a:extLst>
          </xdr:cNvPr>
          <xdr:cNvSpPr>
            <a:spLocks/>
          </xdr:cNvSpPr>
        </xdr:nvSpPr>
        <xdr:spPr bwMode="auto">
          <a:xfrm>
            <a:off x="450" y="194"/>
            <a:ext cx="4" cy="38"/>
          </a:xfrm>
          <a:custGeom>
            <a:avLst/>
            <a:gdLst>
              <a:gd name="T0" fmla="*/ 88 w 89"/>
              <a:gd name="T1" fmla="*/ 880 h 880"/>
              <a:gd name="T2" fmla="*/ 60 w 89"/>
              <a:gd name="T3" fmla="*/ 878 h 880"/>
              <a:gd name="T4" fmla="*/ 59 w 89"/>
              <a:gd name="T5" fmla="*/ 878 h 880"/>
              <a:gd name="T6" fmla="*/ 50 w 89"/>
              <a:gd name="T7" fmla="*/ 876 h 880"/>
              <a:gd name="T8" fmla="*/ 47 w 89"/>
              <a:gd name="T9" fmla="*/ 875 h 880"/>
              <a:gd name="T10" fmla="*/ 44 w 89"/>
              <a:gd name="T11" fmla="*/ 873 h 880"/>
              <a:gd name="T12" fmla="*/ 40 w 89"/>
              <a:gd name="T13" fmla="*/ 866 h 880"/>
              <a:gd name="T14" fmla="*/ 40 w 89"/>
              <a:gd name="T15" fmla="*/ 447 h 880"/>
              <a:gd name="T16" fmla="*/ 43 w 89"/>
              <a:gd name="T17" fmla="*/ 453 h 880"/>
              <a:gd name="T18" fmla="*/ 40 w 89"/>
              <a:gd name="T19" fmla="*/ 450 h 880"/>
              <a:gd name="T20" fmla="*/ 44 w 89"/>
              <a:gd name="T21" fmla="*/ 452 h 880"/>
              <a:gd name="T22" fmla="*/ 36 w 89"/>
              <a:gd name="T23" fmla="*/ 450 h 880"/>
              <a:gd name="T24" fmla="*/ 37 w 89"/>
              <a:gd name="T25" fmla="*/ 450 h 880"/>
              <a:gd name="T26" fmla="*/ 8 w 89"/>
              <a:gd name="T27" fmla="*/ 448 h 880"/>
              <a:gd name="T28" fmla="*/ 0 w 89"/>
              <a:gd name="T29" fmla="*/ 440 h 880"/>
              <a:gd name="T30" fmla="*/ 8 w 89"/>
              <a:gd name="T31" fmla="*/ 432 h 880"/>
              <a:gd name="T32" fmla="*/ 37 w 89"/>
              <a:gd name="T33" fmla="*/ 430 h 880"/>
              <a:gd name="T34" fmla="*/ 36 w 89"/>
              <a:gd name="T35" fmla="*/ 431 h 880"/>
              <a:gd name="T36" fmla="*/ 44 w 89"/>
              <a:gd name="T37" fmla="*/ 429 h 880"/>
              <a:gd name="T38" fmla="*/ 41 w 89"/>
              <a:gd name="T39" fmla="*/ 430 h 880"/>
              <a:gd name="T40" fmla="*/ 44 w 89"/>
              <a:gd name="T41" fmla="*/ 428 h 880"/>
              <a:gd name="T42" fmla="*/ 40 w 89"/>
              <a:gd name="T43" fmla="*/ 434 h 880"/>
              <a:gd name="T44" fmla="*/ 40 w 89"/>
              <a:gd name="T45" fmla="*/ 15 h 880"/>
              <a:gd name="T46" fmla="*/ 43 w 89"/>
              <a:gd name="T47" fmla="*/ 10 h 880"/>
              <a:gd name="T48" fmla="*/ 46 w 89"/>
              <a:gd name="T49" fmla="*/ 7 h 880"/>
              <a:gd name="T50" fmla="*/ 50 w 89"/>
              <a:gd name="T51" fmla="*/ 5 h 880"/>
              <a:gd name="T52" fmla="*/ 59 w 89"/>
              <a:gd name="T53" fmla="*/ 3 h 880"/>
              <a:gd name="T54" fmla="*/ 60 w 89"/>
              <a:gd name="T55" fmla="*/ 2 h 880"/>
              <a:gd name="T56" fmla="*/ 88 w 89"/>
              <a:gd name="T57" fmla="*/ 0 h 880"/>
              <a:gd name="T58" fmla="*/ 89 w 89"/>
              <a:gd name="T59" fmla="*/ 16 h 880"/>
              <a:gd name="T60" fmla="*/ 61 w 89"/>
              <a:gd name="T61" fmla="*/ 18 h 880"/>
              <a:gd name="T62" fmla="*/ 62 w 89"/>
              <a:gd name="T63" fmla="*/ 18 h 880"/>
              <a:gd name="T64" fmla="*/ 53 w 89"/>
              <a:gd name="T65" fmla="*/ 20 h 880"/>
              <a:gd name="T66" fmla="*/ 57 w 89"/>
              <a:gd name="T67" fmla="*/ 18 h 880"/>
              <a:gd name="T68" fmla="*/ 54 w 89"/>
              <a:gd name="T69" fmla="*/ 21 h 880"/>
              <a:gd name="T70" fmla="*/ 56 w 89"/>
              <a:gd name="T71" fmla="*/ 15 h 880"/>
              <a:gd name="T72" fmla="*/ 56 w 89"/>
              <a:gd name="T73" fmla="*/ 434 h 880"/>
              <a:gd name="T74" fmla="*/ 53 w 89"/>
              <a:gd name="T75" fmla="*/ 441 h 880"/>
              <a:gd name="T76" fmla="*/ 50 w 89"/>
              <a:gd name="T77" fmla="*/ 443 h 880"/>
              <a:gd name="T78" fmla="*/ 47 w 89"/>
              <a:gd name="T79" fmla="*/ 444 h 880"/>
              <a:gd name="T80" fmla="*/ 39 w 89"/>
              <a:gd name="T81" fmla="*/ 446 h 880"/>
              <a:gd name="T82" fmla="*/ 38 w 89"/>
              <a:gd name="T83" fmla="*/ 446 h 880"/>
              <a:gd name="T84" fmla="*/ 9 w 89"/>
              <a:gd name="T85" fmla="*/ 448 h 880"/>
              <a:gd name="T86" fmla="*/ 9 w 89"/>
              <a:gd name="T87" fmla="*/ 432 h 880"/>
              <a:gd name="T88" fmla="*/ 38 w 89"/>
              <a:gd name="T89" fmla="*/ 434 h 880"/>
              <a:gd name="T90" fmla="*/ 39 w 89"/>
              <a:gd name="T91" fmla="*/ 435 h 880"/>
              <a:gd name="T92" fmla="*/ 47 w 89"/>
              <a:gd name="T93" fmla="*/ 437 h 880"/>
              <a:gd name="T94" fmla="*/ 51 w 89"/>
              <a:gd name="T95" fmla="*/ 439 h 880"/>
              <a:gd name="T96" fmla="*/ 54 w 89"/>
              <a:gd name="T97" fmla="*/ 442 h 880"/>
              <a:gd name="T98" fmla="*/ 56 w 89"/>
              <a:gd name="T99" fmla="*/ 447 h 880"/>
              <a:gd name="T100" fmla="*/ 56 w 89"/>
              <a:gd name="T101" fmla="*/ 866 h 880"/>
              <a:gd name="T102" fmla="*/ 53 w 89"/>
              <a:gd name="T103" fmla="*/ 860 h 880"/>
              <a:gd name="T104" fmla="*/ 56 w 89"/>
              <a:gd name="T105" fmla="*/ 862 h 880"/>
              <a:gd name="T106" fmla="*/ 53 w 89"/>
              <a:gd name="T107" fmla="*/ 861 h 880"/>
              <a:gd name="T108" fmla="*/ 62 w 89"/>
              <a:gd name="T109" fmla="*/ 863 h 880"/>
              <a:gd name="T110" fmla="*/ 61 w 89"/>
              <a:gd name="T111" fmla="*/ 862 h 880"/>
              <a:gd name="T112" fmla="*/ 89 w 89"/>
              <a:gd name="T113" fmla="*/ 864 h 880"/>
              <a:gd name="T114" fmla="*/ 88 w 89"/>
              <a:gd name="T115" fmla="*/ 880 h 88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89" h="880">
                <a:moveTo>
                  <a:pt x="88" y="880"/>
                </a:moveTo>
                <a:lnTo>
                  <a:pt x="60" y="878"/>
                </a:lnTo>
                <a:cubicBezTo>
                  <a:pt x="60" y="878"/>
                  <a:pt x="59" y="878"/>
                  <a:pt x="59" y="878"/>
                </a:cubicBezTo>
                <a:lnTo>
                  <a:pt x="50" y="876"/>
                </a:lnTo>
                <a:cubicBezTo>
                  <a:pt x="49" y="876"/>
                  <a:pt x="48" y="876"/>
                  <a:pt x="47" y="875"/>
                </a:cubicBezTo>
                <a:lnTo>
                  <a:pt x="44" y="873"/>
                </a:lnTo>
                <a:cubicBezTo>
                  <a:pt x="42" y="872"/>
                  <a:pt x="40" y="869"/>
                  <a:pt x="40" y="866"/>
                </a:cubicBezTo>
                <a:lnTo>
                  <a:pt x="40" y="447"/>
                </a:lnTo>
                <a:lnTo>
                  <a:pt x="43" y="453"/>
                </a:lnTo>
                <a:lnTo>
                  <a:pt x="40" y="450"/>
                </a:lnTo>
                <a:lnTo>
                  <a:pt x="44" y="452"/>
                </a:lnTo>
                <a:lnTo>
                  <a:pt x="36" y="450"/>
                </a:lnTo>
                <a:lnTo>
                  <a:pt x="37" y="450"/>
                </a:lnTo>
                <a:lnTo>
                  <a:pt x="8" y="448"/>
                </a:lnTo>
                <a:cubicBezTo>
                  <a:pt x="4" y="448"/>
                  <a:pt x="0" y="445"/>
                  <a:pt x="0" y="440"/>
                </a:cubicBezTo>
                <a:cubicBezTo>
                  <a:pt x="0" y="436"/>
                  <a:pt x="4" y="433"/>
                  <a:pt x="8" y="432"/>
                </a:cubicBezTo>
                <a:lnTo>
                  <a:pt x="37" y="430"/>
                </a:lnTo>
                <a:lnTo>
                  <a:pt x="36" y="431"/>
                </a:lnTo>
                <a:lnTo>
                  <a:pt x="44" y="429"/>
                </a:lnTo>
                <a:lnTo>
                  <a:pt x="41" y="430"/>
                </a:lnTo>
                <a:lnTo>
                  <a:pt x="44" y="428"/>
                </a:lnTo>
                <a:lnTo>
                  <a:pt x="40" y="434"/>
                </a:lnTo>
                <a:lnTo>
                  <a:pt x="40" y="15"/>
                </a:lnTo>
                <a:cubicBezTo>
                  <a:pt x="40" y="13"/>
                  <a:pt x="41" y="11"/>
                  <a:pt x="43" y="10"/>
                </a:cubicBezTo>
                <a:lnTo>
                  <a:pt x="46" y="7"/>
                </a:lnTo>
                <a:cubicBezTo>
                  <a:pt x="47" y="6"/>
                  <a:pt x="48" y="5"/>
                  <a:pt x="50" y="5"/>
                </a:cubicBezTo>
                <a:lnTo>
                  <a:pt x="59" y="3"/>
                </a:lnTo>
                <a:cubicBezTo>
                  <a:pt x="59" y="3"/>
                  <a:pt x="60" y="3"/>
                  <a:pt x="60" y="2"/>
                </a:cubicBezTo>
                <a:lnTo>
                  <a:pt x="88" y="0"/>
                </a:lnTo>
                <a:lnTo>
                  <a:pt x="89" y="16"/>
                </a:lnTo>
                <a:lnTo>
                  <a:pt x="61" y="18"/>
                </a:lnTo>
                <a:lnTo>
                  <a:pt x="62" y="18"/>
                </a:lnTo>
                <a:lnTo>
                  <a:pt x="53" y="20"/>
                </a:lnTo>
                <a:lnTo>
                  <a:pt x="57" y="18"/>
                </a:lnTo>
                <a:lnTo>
                  <a:pt x="54" y="21"/>
                </a:lnTo>
                <a:lnTo>
                  <a:pt x="56" y="15"/>
                </a:lnTo>
                <a:lnTo>
                  <a:pt x="56" y="434"/>
                </a:lnTo>
                <a:cubicBezTo>
                  <a:pt x="56" y="437"/>
                  <a:pt x="55" y="440"/>
                  <a:pt x="53" y="441"/>
                </a:cubicBezTo>
                <a:lnTo>
                  <a:pt x="50" y="443"/>
                </a:lnTo>
                <a:cubicBezTo>
                  <a:pt x="49" y="444"/>
                  <a:pt x="48" y="444"/>
                  <a:pt x="47" y="444"/>
                </a:cubicBezTo>
                <a:lnTo>
                  <a:pt x="39" y="446"/>
                </a:lnTo>
                <a:cubicBezTo>
                  <a:pt x="39" y="446"/>
                  <a:pt x="38" y="446"/>
                  <a:pt x="38" y="446"/>
                </a:cubicBezTo>
                <a:lnTo>
                  <a:pt x="9" y="448"/>
                </a:lnTo>
                <a:lnTo>
                  <a:pt x="9" y="432"/>
                </a:lnTo>
                <a:lnTo>
                  <a:pt x="38" y="434"/>
                </a:lnTo>
                <a:cubicBezTo>
                  <a:pt x="38" y="435"/>
                  <a:pt x="39" y="435"/>
                  <a:pt x="39" y="435"/>
                </a:cubicBezTo>
                <a:lnTo>
                  <a:pt x="47" y="437"/>
                </a:lnTo>
                <a:cubicBezTo>
                  <a:pt x="49" y="437"/>
                  <a:pt x="50" y="438"/>
                  <a:pt x="51" y="439"/>
                </a:cubicBezTo>
                <a:lnTo>
                  <a:pt x="54" y="442"/>
                </a:lnTo>
                <a:cubicBezTo>
                  <a:pt x="56" y="443"/>
                  <a:pt x="56" y="445"/>
                  <a:pt x="56" y="447"/>
                </a:cubicBezTo>
                <a:lnTo>
                  <a:pt x="56" y="866"/>
                </a:lnTo>
                <a:lnTo>
                  <a:pt x="53" y="860"/>
                </a:lnTo>
                <a:lnTo>
                  <a:pt x="56" y="862"/>
                </a:lnTo>
                <a:lnTo>
                  <a:pt x="53" y="861"/>
                </a:lnTo>
                <a:lnTo>
                  <a:pt x="62" y="863"/>
                </a:lnTo>
                <a:lnTo>
                  <a:pt x="61" y="862"/>
                </a:lnTo>
                <a:lnTo>
                  <a:pt x="89" y="864"/>
                </a:lnTo>
                <a:lnTo>
                  <a:pt x="88" y="880"/>
                </a:lnTo>
                <a:close/>
              </a:path>
            </a:pathLst>
          </a:custGeom>
          <a:solidFill>
            <a:srgbClr val="000000"/>
          </a:solidFill>
          <a:ln w="0" cap="flat">
            <a:solidFill>
              <a:srgbClr val="000000"/>
            </a:solidFill>
            <a:prstDash val="solid"/>
            <a:round/>
            <a:headEnd/>
            <a:tailEnd/>
          </a:ln>
        </xdr:spPr>
      </xdr:sp>
      <xdr:sp macro="" textlink="">
        <xdr:nvSpPr>
          <xdr:cNvPr id="167" name="Freeform 341">
            <a:extLst>
              <a:ext uri="{FF2B5EF4-FFF2-40B4-BE49-F238E27FC236}">
                <a16:creationId xmlns:a16="http://schemas.microsoft.com/office/drawing/2014/main" id="{00000000-0008-0000-0200-0000A7000000}"/>
              </a:ext>
            </a:extLst>
          </xdr:cNvPr>
          <xdr:cNvSpPr>
            <a:spLocks/>
          </xdr:cNvSpPr>
        </xdr:nvSpPr>
        <xdr:spPr bwMode="auto">
          <a:xfrm>
            <a:off x="449" y="239"/>
            <a:ext cx="5" cy="66"/>
          </a:xfrm>
          <a:custGeom>
            <a:avLst/>
            <a:gdLst>
              <a:gd name="T0" fmla="*/ 104 w 105"/>
              <a:gd name="T1" fmla="*/ 1520 h 1520"/>
              <a:gd name="T2" fmla="*/ 70 w 105"/>
              <a:gd name="T3" fmla="*/ 1518 h 1520"/>
              <a:gd name="T4" fmla="*/ 68 w 105"/>
              <a:gd name="T5" fmla="*/ 1518 h 1520"/>
              <a:gd name="T6" fmla="*/ 58 w 105"/>
              <a:gd name="T7" fmla="*/ 1515 h 1520"/>
              <a:gd name="T8" fmla="*/ 56 w 105"/>
              <a:gd name="T9" fmla="*/ 1514 h 1520"/>
              <a:gd name="T10" fmla="*/ 52 w 105"/>
              <a:gd name="T11" fmla="*/ 1511 h 1520"/>
              <a:gd name="T12" fmla="*/ 48 w 105"/>
              <a:gd name="T13" fmla="*/ 1504 h 1520"/>
              <a:gd name="T14" fmla="*/ 48 w 105"/>
              <a:gd name="T15" fmla="*/ 768 h 1520"/>
              <a:gd name="T16" fmla="*/ 52 w 105"/>
              <a:gd name="T17" fmla="*/ 775 h 1520"/>
              <a:gd name="T18" fmla="*/ 48 w 105"/>
              <a:gd name="T19" fmla="*/ 772 h 1520"/>
              <a:gd name="T20" fmla="*/ 51 w 105"/>
              <a:gd name="T21" fmla="*/ 773 h 1520"/>
              <a:gd name="T22" fmla="*/ 41 w 105"/>
              <a:gd name="T23" fmla="*/ 771 h 1520"/>
              <a:gd name="T24" fmla="*/ 8 w 105"/>
              <a:gd name="T25" fmla="*/ 768 h 1520"/>
              <a:gd name="T26" fmla="*/ 0 w 105"/>
              <a:gd name="T27" fmla="*/ 760 h 1520"/>
              <a:gd name="T28" fmla="*/ 8 w 105"/>
              <a:gd name="T29" fmla="*/ 752 h 1520"/>
              <a:gd name="T30" fmla="*/ 42 w 105"/>
              <a:gd name="T31" fmla="*/ 750 h 1520"/>
              <a:gd name="T32" fmla="*/ 40 w 105"/>
              <a:gd name="T33" fmla="*/ 751 h 1520"/>
              <a:gd name="T34" fmla="*/ 50 w 105"/>
              <a:gd name="T35" fmla="*/ 748 h 1520"/>
              <a:gd name="T36" fmla="*/ 48 w 105"/>
              <a:gd name="T37" fmla="*/ 749 h 1520"/>
              <a:gd name="T38" fmla="*/ 52 w 105"/>
              <a:gd name="T39" fmla="*/ 746 h 1520"/>
              <a:gd name="T40" fmla="*/ 48 w 105"/>
              <a:gd name="T41" fmla="*/ 752 h 1520"/>
              <a:gd name="T42" fmla="*/ 48 w 105"/>
              <a:gd name="T43" fmla="*/ 16 h 1520"/>
              <a:gd name="T44" fmla="*/ 52 w 105"/>
              <a:gd name="T45" fmla="*/ 10 h 1520"/>
              <a:gd name="T46" fmla="*/ 56 w 105"/>
              <a:gd name="T47" fmla="*/ 7 h 1520"/>
              <a:gd name="T48" fmla="*/ 59 w 105"/>
              <a:gd name="T49" fmla="*/ 6 h 1520"/>
              <a:gd name="T50" fmla="*/ 69 w 105"/>
              <a:gd name="T51" fmla="*/ 4 h 1520"/>
              <a:gd name="T52" fmla="*/ 104 w 105"/>
              <a:gd name="T53" fmla="*/ 0 h 1520"/>
              <a:gd name="T54" fmla="*/ 105 w 105"/>
              <a:gd name="T55" fmla="*/ 16 h 1520"/>
              <a:gd name="T56" fmla="*/ 72 w 105"/>
              <a:gd name="T57" fmla="*/ 19 h 1520"/>
              <a:gd name="T58" fmla="*/ 62 w 105"/>
              <a:gd name="T59" fmla="*/ 21 h 1520"/>
              <a:gd name="T60" fmla="*/ 65 w 105"/>
              <a:gd name="T61" fmla="*/ 20 h 1520"/>
              <a:gd name="T62" fmla="*/ 61 w 105"/>
              <a:gd name="T63" fmla="*/ 23 h 1520"/>
              <a:gd name="T64" fmla="*/ 64 w 105"/>
              <a:gd name="T65" fmla="*/ 16 h 1520"/>
              <a:gd name="T66" fmla="*/ 64 w 105"/>
              <a:gd name="T67" fmla="*/ 752 h 1520"/>
              <a:gd name="T68" fmla="*/ 61 w 105"/>
              <a:gd name="T69" fmla="*/ 759 h 1520"/>
              <a:gd name="T70" fmla="*/ 57 w 105"/>
              <a:gd name="T71" fmla="*/ 762 h 1520"/>
              <a:gd name="T72" fmla="*/ 55 w 105"/>
              <a:gd name="T73" fmla="*/ 763 h 1520"/>
              <a:gd name="T74" fmla="*/ 45 w 105"/>
              <a:gd name="T75" fmla="*/ 766 h 1520"/>
              <a:gd name="T76" fmla="*/ 43 w 105"/>
              <a:gd name="T77" fmla="*/ 766 h 1520"/>
              <a:gd name="T78" fmla="*/ 9 w 105"/>
              <a:gd name="T79" fmla="*/ 768 h 1520"/>
              <a:gd name="T80" fmla="*/ 9 w 105"/>
              <a:gd name="T81" fmla="*/ 752 h 1520"/>
              <a:gd name="T82" fmla="*/ 44 w 105"/>
              <a:gd name="T83" fmla="*/ 756 h 1520"/>
              <a:gd name="T84" fmla="*/ 54 w 105"/>
              <a:gd name="T85" fmla="*/ 758 h 1520"/>
              <a:gd name="T86" fmla="*/ 57 w 105"/>
              <a:gd name="T87" fmla="*/ 759 h 1520"/>
              <a:gd name="T88" fmla="*/ 61 w 105"/>
              <a:gd name="T89" fmla="*/ 762 h 1520"/>
              <a:gd name="T90" fmla="*/ 64 w 105"/>
              <a:gd name="T91" fmla="*/ 768 h 1520"/>
              <a:gd name="T92" fmla="*/ 64 w 105"/>
              <a:gd name="T93" fmla="*/ 1504 h 1520"/>
              <a:gd name="T94" fmla="*/ 61 w 105"/>
              <a:gd name="T95" fmla="*/ 1498 h 1520"/>
              <a:gd name="T96" fmla="*/ 65 w 105"/>
              <a:gd name="T97" fmla="*/ 1501 h 1520"/>
              <a:gd name="T98" fmla="*/ 63 w 105"/>
              <a:gd name="T99" fmla="*/ 1500 h 1520"/>
              <a:gd name="T100" fmla="*/ 73 w 105"/>
              <a:gd name="T101" fmla="*/ 1503 h 1520"/>
              <a:gd name="T102" fmla="*/ 71 w 105"/>
              <a:gd name="T103" fmla="*/ 1502 h 1520"/>
              <a:gd name="T104" fmla="*/ 105 w 105"/>
              <a:gd name="T105" fmla="*/ 1504 h 1520"/>
              <a:gd name="T106" fmla="*/ 104 w 105"/>
              <a:gd name="T107" fmla="*/ 1520 h 15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105" h="1520">
                <a:moveTo>
                  <a:pt x="104" y="1520"/>
                </a:moveTo>
                <a:lnTo>
                  <a:pt x="70" y="1518"/>
                </a:lnTo>
                <a:cubicBezTo>
                  <a:pt x="69" y="1518"/>
                  <a:pt x="69" y="1518"/>
                  <a:pt x="68" y="1518"/>
                </a:cubicBezTo>
                <a:lnTo>
                  <a:pt x="58" y="1515"/>
                </a:lnTo>
                <a:cubicBezTo>
                  <a:pt x="57" y="1515"/>
                  <a:pt x="56" y="1514"/>
                  <a:pt x="56" y="1514"/>
                </a:cubicBezTo>
                <a:lnTo>
                  <a:pt x="52" y="1511"/>
                </a:lnTo>
                <a:cubicBezTo>
                  <a:pt x="50" y="1509"/>
                  <a:pt x="48" y="1507"/>
                  <a:pt x="48" y="1504"/>
                </a:cubicBezTo>
                <a:lnTo>
                  <a:pt x="48" y="768"/>
                </a:lnTo>
                <a:lnTo>
                  <a:pt x="52" y="775"/>
                </a:lnTo>
                <a:lnTo>
                  <a:pt x="48" y="772"/>
                </a:lnTo>
                <a:lnTo>
                  <a:pt x="51" y="773"/>
                </a:lnTo>
                <a:lnTo>
                  <a:pt x="41" y="771"/>
                </a:lnTo>
                <a:lnTo>
                  <a:pt x="8" y="768"/>
                </a:lnTo>
                <a:cubicBezTo>
                  <a:pt x="4" y="768"/>
                  <a:pt x="0" y="765"/>
                  <a:pt x="0" y="760"/>
                </a:cubicBezTo>
                <a:cubicBezTo>
                  <a:pt x="1" y="756"/>
                  <a:pt x="4" y="753"/>
                  <a:pt x="8" y="752"/>
                </a:cubicBezTo>
                <a:lnTo>
                  <a:pt x="42" y="750"/>
                </a:lnTo>
                <a:lnTo>
                  <a:pt x="40" y="751"/>
                </a:lnTo>
                <a:lnTo>
                  <a:pt x="50" y="748"/>
                </a:lnTo>
                <a:lnTo>
                  <a:pt x="48" y="749"/>
                </a:lnTo>
                <a:lnTo>
                  <a:pt x="52" y="746"/>
                </a:lnTo>
                <a:lnTo>
                  <a:pt x="48" y="752"/>
                </a:lnTo>
                <a:lnTo>
                  <a:pt x="48" y="16"/>
                </a:lnTo>
                <a:cubicBezTo>
                  <a:pt x="48" y="14"/>
                  <a:pt x="50" y="12"/>
                  <a:pt x="52" y="10"/>
                </a:cubicBezTo>
                <a:lnTo>
                  <a:pt x="56" y="7"/>
                </a:lnTo>
                <a:cubicBezTo>
                  <a:pt x="57" y="6"/>
                  <a:pt x="58" y="6"/>
                  <a:pt x="59" y="6"/>
                </a:cubicBezTo>
                <a:lnTo>
                  <a:pt x="69" y="4"/>
                </a:lnTo>
                <a:lnTo>
                  <a:pt x="104" y="0"/>
                </a:lnTo>
                <a:lnTo>
                  <a:pt x="105" y="16"/>
                </a:lnTo>
                <a:lnTo>
                  <a:pt x="72" y="19"/>
                </a:lnTo>
                <a:lnTo>
                  <a:pt x="62" y="21"/>
                </a:lnTo>
                <a:lnTo>
                  <a:pt x="65" y="20"/>
                </a:lnTo>
                <a:lnTo>
                  <a:pt x="61" y="23"/>
                </a:lnTo>
                <a:lnTo>
                  <a:pt x="64" y="16"/>
                </a:lnTo>
                <a:lnTo>
                  <a:pt x="64" y="752"/>
                </a:lnTo>
                <a:cubicBezTo>
                  <a:pt x="64" y="755"/>
                  <a:pt x="63" y="757"/>
                  <a:pt x="61" y="759"/>
                </a:cubicBezTo>
                <a:lnTo>
                  <a:pt x="57" y="762"/>
                </a:lnTo>
                <a:cubicBezTo>
                  <a:pt x="57" y="762"/>
                  <a:pt x="56" y="763"/>
                  <a:pt x="55" y="763"/>
                </a:cubicBezTo>
                <a:lnTo>
                  <a:pt x="45" y="766"/>
                </a:lnTo>
                <a:cubicBezTo>
                  <a:pt x="44" y="766"/>
                  <a:pt x="44" y="766"/>
                  <a:pt x="43" y="766"/>
                </a:cubicBezTo>
                <a:lnTo>
                  <a:pt x="9" y="768"/>
                </a:lnTo>
                <a:lnTo>
                  <a:pt x="9" y="752"/>
                </a:lnTo>
                <a:lnTo>
                  <a:pt x="44" y="756"/>
                </a:lnTo>
                <a:lnTo>
                  <a:pt x="54" y="758"/>
                </a:lnTo>
                <a:cubicBezTo>
                  <a:pt x="55" y="758"/>
                  <a:pt x="56" y="758"/>
                  <a:pt x="57" y="759"/>
                </a:cubicBezTo>
                <a:lnTo>
                  <a:pt x="61" y="762"/>
                </a:lnTo>
                <a:cubicBezTo>
                  <a:pt x="63" y="764"/>
                  <a:pt x="64" y="766"/>
                  <a:pt x="64" y="768"/>
                </a:cubicBezTo>
                <a:lnTo>
                  <a:pt x="64" y="1504"/>
                </a:lnTo>
                <a:lnTo>
                  <a:pt x="61" y="1498"/>
                </a:lnTo>
                <a:lnTo>
                  <a:pt x="65" y="1501"/>
                </a:lnTo>
                <a:lnTo>
                  <a:pt x="63" y="1500"/>
                </a:lnTo>
                <a:lnTo>
                  <a:pt x="73" y="1503"/>
                </a:lnTo>
                <a:lnTo>
                  <a:pt x="71" y="1502"/>
                </a:lnTo>
                <a:lnTo>
                  <a:pt x="105" y="1504"/>
                </a:lnTo>
                <a:lnTo>
                  <a:pt x="104" y="1520"/>
                </a:lnTo>
                <a:close/>
              </a:path>
            </a:pathLst>
          </a:custGeom>
          <a:solidFill>
            <a:srgbClr val="000000"/>
          </a:solidFill>
          <a:ln w="0" cap="flat">
            <a:solidFill>
              <a:srgbClr val="000000"/>
            </a:solidFill>
            <a:prstDash val="solid"/>
            <a:round/>
            <a:headEnd/>
            <a:tailEnd/>
          </a:ln>
        </xdr:spPr>
      </xdr:sp>
    </xdr:grpSp>
    <xdr:clientData/>
  </xdr:twoCellAnchor>
  <xdr:oneCellAnchor>
    <xdr:from>
      <xdr:col>0</xdr:col>
      <xdr:colOff>0</xdr:colOff>
      <xdr:row>32</xdr:row>
      <xdr:rowOff>19050</xdr:rowOff>
    </xdr:from>
    <xdr:ext cx="6188710" cy="307340"/>
    <xdr:pic>
      <xdr:nvPicPr>
        <xdr:cNvPr id="168" name="図 167">
          <a:extLst>
            <a:ext uri="{FF2B5EF4-FFF2-40B4-BE49-F238E27FC236}">
              <a16:creationId xmlns:a16="http://schemas.microsoft.com/office/drawing/2014/main" id="{00000000-0008-0000-0200-0000A8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334000"/>
          <a:ext cx="6188710" cy="307340"/>
        </a:xfrm>
        <a:prstGeom prst="rect">
          <a:avLst/>
        </a:prstGeom>
        <a:noFill/>
        <a:ln>
          <a:noFill/>
        </a:ln>
      </xdr:spPr>
    </xdr:pic>
    <xdr:clientData/>
  </xdr:oneCellAnchor>
  <xdr:oneCellAnchor>
    <xdr:from>
      <xdr:col>0</xdr:col>
      <xdr:colOff>0</xdr:colOff>
      <xdr:row>72</xdr:row>
      <xdr:rowOff>0</xdr:rowOff>
    </xdr:from>
    <xdr:ext cx="2743200" cy="420212"/>
    <mc:AlternateContent xmlns:mc="http://schemas.openxmlformats.org/markup-compatibility/2006" xmlns:a14="http://schemas.microsoft.com/office/drawing/2010/main">
      <mc:Choice Requires="a14">
        <xdr:sp macro="" textlink="">
          <xdr:nvSpPr>
            <xdr:cNvPr id="169" name="テキスト ボックス 168">
              <a:extLst>
                <a:ext uri="{FF2B5EF4-FFF2-40B4-BE49-F238E27FC236}">
                  <a16:creationId xmlns:a16="http://schemas.microsoft.com/office/drawing/2014/main" id="{00000000-0008-0000-0200-0000A9000000}"/>
                </a:ext>
              </a:extLst>
            </xdr:cNvPr>
            <xdr:cNvSpPr txBox="1"/>
          </xdr:nvSpPr>
          <xdr:spPr>
            <a:xfrm>
              <a:off x="9439275" y="12058650"/>
              <a:ext cx="2743200" cy="4202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14:m>
                <m:oMath xmlns:m="http://schemas.openxmlformats.org/officeDocument/2006/math">
                  <m:r>
                    <a:rPr kumimoji="1" lang="ja-JP" altLang="en-US" sz="1100" b="0" i="1">
                      <a:latin typeface="Cambria Math"/>
                    </a:rPr>
                    <m:t>h</m:t>
                  </m:r>
                  <m:r>
                    <a:rPr kumimoji="1" lang="en-US" altLang="ja-JP" sz="1100" i="1">
                      <a:latin typeface="Cambria Math"/>
                    </a:rPr>
                    <m:t>=10.666</m:t>
                  </m:r>
                  <m:r>
                    <a:rPr kumimoji="1" lang="en-US" altLang="ja-JP" sz="1100" b="0" i="1">
                      <a:latin typeface="Cambria Math"/>
                    </a:rPr>
                    <m:t>×</m:t>
                  </m:r>
                  <m:sSup>
                    <m:sSupPr>
                      <m:ctrlPr>
                        <a:rPr kumimoji="1" lang="en-US" altLang="ja-JP" sz="1100" i="1">
                          <a:latin typeface="Cambria Math" panose="02040503050406030204" pitchFamily="18" charset="0"/>
                        </a:rPr>
                      </m:ctrlPr>
                    </m:sSupPr>
                    <m:e>
                      <m:r>
                        <a:rPr kumimoji="1" lang="en-US" altLang="ja-JP" sz="1100" b="0" i="1">
                          <a:latin typeface="Cambria Math"/>
                        </a:rPr>
                        <m:t>𝐶</m:t>
                      </m:r>
                    </m:e>
                    <m:sup>
                      <m:r>
                        <a:rPr kumimoji="1" lang="en-US" altLang="ja-JP" sz="1100" i="1">
                          <a:latin typeface="Cambria Math"/>
                        </a:rPr>
                        <m:t>−1.85</m:t>
                      </m:r>
                    </m:sup>
                  </m:sSup>
                  <m:r>
                    <a:rPr kumimoji="1" lang="en-US" altLang="ja-JP" sz="1100" b="0" i="1">
                      <a:solidFill>
                        <a:schemeClr val="tx1"/>
                      </a:solidFill>
                      <a:effectLst/>
                      <a:latin typeface="Cambria Math"/>
                      <a:ea typeface="+mn-ea"/>
                      <a:cs typeface="+mn-cs"/>
                    </a:rPr>
                    <m:t>×</m:t>
                  </m:r>
                  <m:sSup>
                    <m:sSupPr>
                      <m:ctrlPr>
                        <a:rPr kumimoji="1" lang="en-US" altLang="ja-JP" sz="1100" i="1">
                          <a:solidFill>
                            <a:schemeClr val="tx1"/>
                          </a:solidFill>
                          <a:effectLst/>
                          <a:latin typeface="Cambria Math" panose="02040503050406030204" pitchFamily="18" charset="0"/>
                          <a:ea typeface="+mn-ea"/>
                          <a:cs typeface="+mn-cs"/>
                        </a:rPr>
                      </m:ctrlPr>
                    </m:sSupPr>
                    <m:e>
                      <m:r>
                        <m:rPr>
                          <m:sty m:val="p"/>
                        </m:rPr>
                        <a:rPr kumimoji="1" lang="en-US" altLang="ja-JP" sz="1100" i="1">
                          <a:solidFill>
                            <a:schemeClr val="tx1"/>
                          </a:solidFill>
                          <a:effectLst/>
                          <a:latin typeface="Cambria Math"/>
                          <a:ea typeface="+mn-ea"/>
                          <a:cs typeface="+mn-cs"/>
                        </a:rPr>
                        <m:t>D</m:t>
                      </m:r>
                    </m:e>
                    <m:sup>
                      <m:r>
                        <a:rPr kumimoji="1" lang="en-US" altLang="ja-JP" sz="1100" i="1">
                          <a:solidFill>
                            <a:schemeClr val="tx1"/>
                          </a:solidFill>
                          <a:effectLst/>
                          <a:latin typeface="Cambria Math"/>
                          <a:ea typeface="+mn-ea"/>
                          <a:cs typeface="+mn-cs"/>
                        </a:rPr>
                        <m:t>−4.87</m:t>
                      </m:r>
                    </m:sup>
                  </m:sSup>
                  <m:r>
                    <a:rPr kumimoji="1" lang="en-US" altLang="ja-JP" sz="1100" b="0" i="1">
                      <a:solidFill>
                        <a:schemeClr val="tx1"/>
                      </a:solidFill>
                      <a:effectLst/>
                      <a:latin typeface="Cambria Math"/>
                      <a:ea typeface="+mn-ea"/>
                      <a:cs typeface="+mn-cs"/>
                    </a:rPr>
                    <m:t>×</m:t>
                  </m:r>
                  <m:sSup>
                    <m:sSupPr>
                      <m:ctrlPr>
                        <a:rPr kumimoji="1" lang="en-US" altLang="ja-JP" sz="1100" i="1">
                          <a:solidFill>
                            <a:schemeClr val="tx1"/>
                          </a:solidFill>
                          <a:effectLst/>
                          <a:latin typeface="Cambria Math" panose="02040503050406030204" pitchFamily="18" charset="0"/>
                          <a:ea typeface="+mn-ea"/>
                          <a:cs typeface="+mn-cs"/>
                        </a:rPr>
                      </m:ctrlPr>
                    </m:sSupPr>
                    <m:e>
                      <m:r>
                        <a:rPr kumimoji="1" lang="en-US" altLang="ja-JP" sz="1100" b="0" i="1">
                          <a:solidFill>
                            <a:schemeClr val="tx1"/>
                          </a:solidFill>
                          <a:effectLst/>
                          <a:latin typeface="Cambria Math"/>
                          <a:ea typeface="+mn-ea"/>
                          <a:cs typeface="+mn-cs"/>
                        </a:rPr>
                        <m:t>𝑄</m:t>
                      </m:r>
                    </m:e>
                    <m:sup>
                      <m:r>
                        <a:rPr kumimoji="1" lang="en-US" altLang="ja-JP" sz="1100" i="1">
                          <a:solidFill>
                            <a:schemeClr val="tx1"/>
                          </a:solidFill>
                          <a:effectLst/>
                          <a:latin typeface="Cambria Math"/>
                          <a:ea typeface="+mn-ea"/>
                          <a:cs typeface="+mn-cs"/>
                        </a:rPr>
                        <m:t>1.85</m:t>
                      </m:r>
                    </m:sup>
                  </m:sSup>
                  <m:r>
                    <a:rPr kumimoji="1" lang="en-US" altLang="ja-JP" sz="1100" b="0" i="1">
                      <a:solidFill>
                        <a:schemeClr val="tx1"/>
                      </a:solidFill>
                      <a:effectLst/>
                      <a:latin typeface="Cambria Math"/>
                      <a:ea typeface="+mn-ea"/>
                      <a:cs typeface="+mn-cs"/>
                    </a:rPr>
                    <m:t>×</m:t>
                  </m:r>
                  <m:r>
                    <a:rPr kumimoji="1" lang="ja-JP" altLang="en-US" sz="1100" b="0" i="1">
                      <a:solidFill>
                        <a:schemeClr val="tx1"/>
                      </a:solidFill>
                      <a:effectLst/>
                      <a:latin typeface="Cambria Math"/>
                      <a:ea typeface="+mn-ea"/>
                      <a:cs typeface="+mn-cs"/>
                    </a:rPr>
                    <m:t>𝐿</m:t>
                  </m:r>
                </m:oMath>
              </a14:m>
              <a:r>
                <a:rPr kumimoji="1" lang="ja-JP" altLang="en-US" sz="1100"/>
                <a:t>　</a:t>
              </a:r>
            </a:p>
          </xdr:txBody>
        </xdr:sp>
      </mc:Choice>
      <mc:Fallback xmlns="">
        <xdr:sp macro="" textlink="">
          <xdr:nvSpPr>
            <xdr:cNvPr id="169" name="テキスト ボックス 168"/>
            <xdr:cNvSpPr txBox="1"/>
          </xdr:nvSpPr>
          <xdr:spPr>
            <a:xfrm>
              <a:off x="9439275" y="12058650"/>
              <a:ext cx="2743200" cy="4202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r>
                <a:rPr kumimoji="1" lang="ja-JP" altLang="en-US" sz="1100" b="0" i="0">
                  <a:latin typeface="Cambria Math"/>
                </a:rPr>
                <a:t>ℎ</a:t>
              </a:r>
              <a:r>
                <a:rPr kumimoji="1" lang="en-US" altLang="ja-JP" sz="1100" i="0">
                  <a:latin typeface="Cambria Math"/>
                </a:rPr>
                <a:t>=10.666</a:t>
              </a:r>
              <a:r>
                <a:rPr kumimoji="1" lang="en-US" altLang="ja-JP" sz="1100" b="0" i="0">
                  <a:latin typeface="Cambria Math"/>
                </a:rPr>
                <a:t>×𝐶</a:t>
              </a:r>
              <a:r>
                <a:rPr kumimoji="1" lang="en-US" altLang="ja-JP" sz="1100" b="0" i="0">
                  <a:latin typeface="Cambria Math" panose="02040503050406030204" pitchFamily="18" charset="0"/>
                </a:rPr>
                <a:t>^(</a:t>
              </a:r>
              <a:r>
                <a:rPr kumimoji="1" lang="en-US" altLang="ja-JP" sz="1100" i="0">
                  <a:latin typeface="Cambria Math"/>
                </a:rPr>
                <a:t>−1.85</a:t>
              </a:r>
              <a:r>
                <a:rPr kumimoji="1" lang="en-US" altLang="ja-JP" sz="1100" i="0">
                  <a:latin typeface="Cambria Math" panose="02040503050406030204" pitchFamily="18" charset="0"/>
                </a:rPr>
                <a:t>)</a:t>
              </a:r>
              <a:r>
                <a:rPr kumimoji="1" lang="en-US" altLang="ja-JP" sz="1100" b="0" i="0">
                  <a:solidFill>
                    <a:schemeClr val="tx1"/>
                  </a:solidFill>
                  <a:effectLst/>
                  <a:latin typeface="Cambria Math"/>
                  <a:ea typeface="+mn-ea"/>
                  <a:cs typeface="+mn-cs"/>
                </a:rPr>
                <a:t>×</a:t>
              </a:r>
              <a:r>
                <a:rPr kumimoji="1" lang="en-US" altLang="ja-JP" sz="1100" i="0">
                  <a:solidFill>
                    <a:schemeClr val="tx1"/>
                  </a:solidFill>
                  <a:effectLst/>
                  <a:latin typeface="Cambria Math"/>
                  <a:ea typeface="+mn-ea"/>
                  <a:cs typeface="+mn-cs"/>
                </a:rPr>
                <a:t>D</a:t>
              </a:r>
              <a:r>
                <a:rPr kumimoji="1" lang="en-US" altLang="ja-JP" sz="1100" i="0">
                  <a:solidFill>
                    <a:schemeClr val="tx1"/>
                  </a:solidFill>
                  <a:effectLst/>
                  <a:latin typeface="Cambria Math" panose="02040503050406030204" pitchFamily="18" charset="0"/>
                  <a:ea typeface="+mn-ea"/>
                  <a:cs typeface="+mn-cs"/>
                </a:rPr>
                <a:t>^(</a:t>
              </a:r>
              <a:r>
                <a:rPr kumimoji="1" lang="en-US" altLang="ja-JP" sz="1100" i="0">
                  <a:solidFill>
                    <a:schemeClr val="tx1"/>
                  </a:solidFill>
                  <a:effectLst/>
                  <a:latin typeface="Cambria Math"/>
                  <a:ea typeface="+mn-ea"/>
                  <a:cs typeface="+mn-cs"/>
                </a:rPr>
                <a:t>−4.87</a:t>
              </a:r>
              <a:r>
                <a:rPr kumimoji="1" lang="en-US" altLang="ja-JP" sz="1100" i="0">
                  <a:solidFill>
                    <a:schemeClr val="tx1"/>
                  </a:solidFill>
                  <a:effectLst/>
                  <a:latin typeface="Cambria Math" panose="02040503050406030204" pitchFamily="18" charset="0"/>
                  <a:ea typeface="+mn-ea"/>
                  <a:cs typeface="+mn-cs"/>
                </a:rPr>
                <a:t>)</a:t>
              </a:r>
              <a:r>
                <a:rPr kumimoji="1" lang="en-US" altLang="ja-JP" sz="1100" b="0" i="0">
                  <a:solidFill>
                    <a:schemeClr val="tx1"/>
                  </a:solidFill>
                  <a:effectLst/>
                  <a:latin typeface="Cambria Math"/>
                  <a:ea typeface="+mn-ea"/>
                  <a:cs typeface="+mn-cs"/>
                </a:rPr>
                <a:t>×𝑄</a:t>
              </a:r>
              <a:r>
                <a:rPr kumimoji="1" lang="en-US" altLang="ja-JP" sz="1100" b="0" i="0">
                  <a:solidFill>
                    <a:schemeClr val="tx1"/>
                  </a:solidFill>
                  <a:effectLst/>
                  <a:latin typeface="Cambria Math" panose="02040503050406030204" pitchFamily="18" charset="0"/>
                  <a:ea typeface="+mn-ea"/>
                  <a:cs typeface="+mn-cs"/>
                </a:rPr>
                <a:t>^</a:t>
              </a:r>
              <a:r>
                <a:rPr kumimoji="1" lang="en-US" altLang="ja-JP" sz="1100" i="0">
                  <a:solidFill>
                    <a:schemeClr val="tx1"/>
                  </a:solidFill>
                  <a:effectLst/>
                  <a:latin typeface="Cambria Math"/>
                  <a:ea typeface="+mn-ea"/>
                  <a:cs typeface="+mn-cs"/>
                </a:rPr>
                <a:t>1.85</a:t>
              </a:r>
              <a:r>
                <a:rPr kumimoji="1" lang="en-US" altLang="ja-JP" sz="1100" b="0" i="0">
                  <a:solidFill>
                    <a:schemeClr val="tx1"/>
                  </a:solidFill>
                  <a:effectLst/>
                  <a:latin typeface="Cambria Math"/>
                  <a:ea typeface="+mn-ea"/>
                  <a:cs typeface="+mn-cs"/>
                </a:rPr>
                <a:t>×</a:t>
              </a:r>
              <a:r>
                <a:rPr kumimoji="1" lang="ja-JP" altLang="en-US" sz="1100" b="0" i="0">
                  <a:solidFill>
                    <a:schemeClr val="tx1"/>
                  </a:solidFill>
                  <a:effectLst/>
                  <a:latin typeface="Cambria Math"/>
                  <a:ea typeface="+mn-ea"/>
                  <a:cs typeface="+mn-cs"/>
                </a:rPr>
                <a:t>𝐿</a:t>
              </a:r>
              <a:r>
                <a:rPr kumimoji="1" lang="ja-JP" altLang="en-US" sz="1100"/>
                <a:t>　</a:t>
              </a:r>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6"/>
  <sheetViews>
    <sheetView workbookViewId="0">
      <selection activeCell="G27" sqref="G27"/>
    </sheetView>
  </sheetViews>
  <sheetFormatPr defaultRowHeight="12.75"/>
  <sheetData>
    <row r="1" spans="1:1">
      <c r="A1" t="s">
        <v>223</v>
      </c>
    </row>
    <row r="3" spans="1:1">
      <c r="A3" t="s">
        <v>213</v>
      </c>
    </row>
    <row r="4" spans="1:1">
      <c r="A4" t="s">
        <v>214</v>
      </c>
    </row>
    <row r="5" spans="1:1">
      <c r="A5" t="s">
        <v>215</v>
      </c>
    </row>
    <row r="6" spans="1:1">
      <c r="A6" t="s">
        <v>221</v>
      </c>
    </row>
    <row r="7" spans="1:1">
      <c r="A7" t="s">
        <v>216</v>
      </c>
    </row>
    <row r="10" spans="1:1">
      <c r="A10" t="s">
        <v>217</v>
      </c>
    </row>
    <row r="11" spans="1:1">
      <c r="A11" t="s">
        <v>222</v>
      </c>
    </row>
    <row r="14" spans="1:1">
      <c r="A14" t="s">
        <v>218</v>
      </c>
    </row>
    <row r="15" spans="1:1">
      <c r="A15" t="s">
        <v>219</v>
      </c>
    </row>
    <row r="16" spans="1:1">
      <c r="A16" t="s">
        <v>220</v>
      </c>
    </row>
  </sheetData>
  <sheetProtection algorithmName="SHA-512" hashValue="lsEdkyrs5CCcBxxmvVMWTUymekbRFyYHRzNRhMnGIcmA3M6UnBcd8WVJpZArLKT/kYNP3t27xQ63o5uacfVvJw==" saltValue="2dYsDSnYtt7F8CH88KsnkQ==" spinCount="100000" sheet="1" objects="1" scenarios="1"/>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sheetPr>
  <dimension ref="A1:K104"/>
  <sheetViews>
    <sheetView showZeros="0" tabSelected="1" view="pageBreakPreview" topLeftCell="A54" zoomScale="80" zoomScaleNormal="100" zoomScaleSheetLayoutView="80" workbookViewId="0">
      <selection activeCell="D86" sqref="D86"/>
    </sheetView>
  </sheetViews>
  <sheetFormatPr defaultRowHeight="12.75"/>
  <cols>
    <col min="1" max="1" width="15.86328125" customWidth="1"/>
    <col min="2" max="5" width="8.59765625" customWidth="1"/>
    <col min="6" max="6" width="15.86328125" customWidth="1"/>
    <col min="7" max="9" width="8.59765625" customWidth="1"/>
    <col min="10" max="10" width="0.3984375" customWidth="1"/>
    <col min="11" max="11" width="9" hidden="1" customWidth="1"/>
  </cols>
  <sheetData>
    <row r="1" spans="1:11" ht="20.25" customHeight="1">
      <c r="A1" t="s">
        <v>131</v>
      </c>
    </row>
    <row r="2" spans="1:11" ht="18" customHeight="1" thickBot="1">
      <c r="A2" s="1" t="s">
        <v>133</v>
      </c>
      <c r="E2" s="148" t="s">
        <v>129</v>
      </c>
      <c r="F2" s="148"/>
      <c r="G2" s="149"/>
      <c r="H2" s="149"/>
      <c r="I2" s="149"/>
      <c r="J2" s="4"/>
      <c r="K2" s="138"/>
    </row>
    <row r="3" spans="1:11" ht="18.75" customHeight="1" thickBot="1">
      <c r="A3" s="1" t="s">
        <v>132</v>
      </c>
      <c r="E3" s="150" t="s">
        <v>130</v>
      </c>
      <c r="F3" s="151"/>
      <c r="G3" s="152"/>
      <c r="H3" s="152"/>
      <c r="I3" s="152"/>
      <c r="J3" s="4"/>
      <c r="K3" s="138"/>
    </row>
    <row r="4" spans="1:11">
      <c r="A4" s="113"/>
      <c r="K4" s="138"/>
    </row>
    <row r="5" spans="1:11">
      <c r="A5" s="114" t="s">
        <v>210</v>
      </c>
      <c r="K5" s="138"/>
    </row>
    <row r="6" spans="1:11" ht="14.25">
      <c r="A6" s="85" t="s">
        <v>178</v>
      </c>
      <c r="B6" s="111" t="s">
        <v>189</v>
      </c>
      <c r="F6" s="85" t="s">
        <v>179</v>
      </c>
      <c r="H6" s="111" t="s">
        <v>190</v>
      </c>
      <c r="K6" s="138"/>
    </row>
    <row r="7" spans="1:11" ht="13.15" thickBot="1">
      <c r="F7" s="89" t="s">
        <v>162</v>
      </c>
      <c r="G7" s="95">
        <f>IFERROR(VLOOKUP(B26,表!B4:C33,2,FALSE),"")</f>
        <v>3</v>
      </c>
      <c r="H7" s="90" t="s">
        <v>166</v>
      </c>
      <c r="K7" s="138"/>
    </row>
    <row r="8" spans="1:11">
      <c r="A8" s="146" t="s">
        <v>1</v>
      </c>
      <c r="B8" s="44" t="s">
        <v>16</v>
      </c>
      <c r="C8" s="36" t="s">
        <v>2</v>
      </c>
      <c r="D8" s="37" t="s">
        <v>18</v>
      </c>
      <c r="F8" s="146" t="s">
        <v>1</v>
      </c>
      <c r="G8" s="44" t="s">
        <v>16</v>
      </c>
      <c r="H8" s="36" t="s">
        <v>2</v>
      </c>
      <c r="I8" s="37" t="s">
        <v>18</v>
      </c>
      <c r="J8" s="4"/>
      <c r="K8" s="138"/>
    </row>
    <row r="9" spans="1:11" ht="13.15" thickBot="1">
      <c r="A9" s="147"/>
      <c r="B9" s="49" t="s">
        <v>81</v>
      </c>
      <c r="C9" s="50" t="s">
        <v>82</v>
      </c>
      <c r="D9" s="51" t="s">
        <v>82</v>
      </c>
      <c r="F9" s="147"/>
      <c r="G9" s="49" t="s">
        <v>81</v>
      </c>
      <c r="H9" s="50" t="s">
        <v>82</v>
      </c>
      <c r="I9" s="51" t="s">
        <v>82</v>
      </c>
      <c r="J9" s="4"/>
      <c r="K9" s="138"/>
    </row>
    <row r="10" spans="1:11">
      <c r="A10" s="96" t="s">
        <v>3</v>
      </c>
      <c r="B10" s="120">
        <v>1</v>
      </c>
      <c r="C10" s="121">
        <v>12</v>
      </c>
      <c r="D10" s="48">
        <f>B10*C10</f>
        <v>12</v>
      </c>
      <c r="E10" s="27" t="str">
        <f t="shared" ref="E10:E25" si="0">IF(AND(B10=0,C10=0),0,IF(B10*C10=0,"←入力不備",""))</f>
        <v/>
      </c>
      <c r="F10" s="96" t="s">
        <v>3</v>
      </c>
      <c r="G10" s="124">
        <v>1</v>
      </c>
      <c r="H10" s="52">
        <f t="shared" ref="H10:H25" si="1">IF(C10=0,"",C10)</f>
        <v>12</v>
      </c>
      <c r="I10" s="48">
        <f t="shared" ref="I10:I25" si="2">IFERROR(G10*H10,"")</f>
        <v>12</v>
      </c>
      <c r="K10" s="138"/>
    </row>
    <row r="11" spans="1:11">
      <c r="A11" s="97" t="s">
        <v>4</v>
      </c>
      <c r="B11" s="122">
        <v>1</v>
      </c>
      <c r="C11" s="123">
        <v>12</v>
      </c>
      <c r="D11" s="39">
        <f t="shared" ref="D11:D25" si="3">B11*C11</f>
        <v>12</v>
      </c>
      <c r="E11" s="27" t="str">
        <f t="shared" si="0"/>
        <v/>
      </c>
      <c r="F11" s="97" t="s">
        <v>4</v>
      </c>
      <c r="G11" s="125">
        <v>1</v>
      </c>
      <c r="H11" s="8">
        <f t="shared" si="1"/>
        <v>12</v>
      </c>
      <c r="I11" s="39">
        <f t="shared" si="2"/>
        <v>12</v>
      </c>
      <c r="K11" s="138"/>
    </row>
    <row r="12" spans="1:11">
      <c r="A12" s="97" t="s">
        <v>19</v>
      </c>
      <c r="B12" s="122">
        <v>1</v>
      </c>
      <c r="C12" s="123">
        <v>8</v>
      </c>
      <c r="D12" s="39">
        <f t="shared" si="3"/>
        <v>8</v>
      </c>
      <c r="E12" s="27" t="str">
        <f t="shared" si="0"/>
        <v/>
      </c>
      <c r="F12" s="97" t="s">
        <v>19</v>
      </c>
      <c r="G12" s="125">
        <v>1</v>
      </c>
      <c r="H12" s="8">
        <f t="shared" si="1"/>
        <v>8</v>
      </c>
      <c r="I12" s="39">
        <f t="shared" si="2"/>
        <v>8</v>
      </c>
      <c r="K12" s="138"/>
    </row>
    <row r="13" spans="1:11">
      <c r="A13" s="97" t="s">
        <v>5</v>
      </c>
      <c r="B13" s="122"/>
      <c r="C13" s="123"/>
      <c r="D13" s="39">
        <f t="shared" si="3"/>
        <v>0</v>
      </c>
      <c r="E13" s="27">
        <f t="shared" si="0"/>
        <v>0</v>
      </c>
      <c r="F13" s="97" t="s">
        <v>5</v>
      </c>
      <c r="G13" s="11"/>
      <c r="H13" s="8" t="str">
        <f t="shared" si="1"/>
        <v/>
      </c>
      <c r="I13" s="39" t="str">
        <f t="shared" si="2"/>
        <v/>
      </c>
      <c r="K13" s="138"/>
    </row>
    <row r="14" spans="1:11">
      <c r="A14" s="97" t="s">
        <v>6</v>
      </c>
      <c r="B14" s="122">
        <v>1</v>
      </c>
      <c r="C14" s="123">
        <v>30</v>
      </c>
      <c r="D14" s="39">
        <f t="shared" si="3"/>
        <v>30</v>
      </c>
      <c r="E14" s="27" t="str">
        <f t="shared" si="0"/>
        <v/>
      </c>
      <c r="F14" s="97" t="s">
        <v>6</v>
      </c>
      <c r="G14" s="11"/>
      <c r="H14" s="8">
        <f t="shared" si="1"/>
        <v>30</v>
      </c>
      <c r="I14" s="39">
        <f t="shared" si="2"/>
        <v>0</v>
      </c>
      <c r="K14" s="138"/>
    </row>
    <row r="15" spans="1:11">
      <c r="A15" s="97" t="s">
        <v>7</v>
      </c>
      <c r="B15" s="122">
        <v>1</v>
      </c>
      <c r="C15" s="123">
        <v>8</v>
      </c>
      <c r="D15" s="39">
        <f t="shared" si="3"/>
        <v>8</v>
      </c>
      <c r="E15" s="27" t="str">
        <f t="shared" si="0"/>
        <v/>
      </c>
      <c r="F15" s="97" t="s">
        <v>7</v>
      </c>
      <c r="G15" s="11"/>
      <c r="H15" s="8">
        <f t="shared" si="1"/>
        <v>8</v>
      </c>
      <c r="I15" s="39">
        <f t="shared" si="2"/>
        <v>0</v>
      </c>
      <c r="K15" s="138"/>
    </row>
    <row r="16" spans="1:11">
      <c r="A16" s="97" t="s">
        <v>8</v>
      </c>
      <c r="B16" s="122"/>
      <c r="C16" s="123"/>
      <c r="D16" s="39">
        <f t="shared" si="3"/>
        <v>0</v>
      </c>
      <c r="E16" s="27">
        <f t="shared" si="0"/>
        <v>0</v>
      </c>
      <c r="F16" s="97" t="s">
        <v>8</v>
      </c>
      <c r="G16" s="11"/>
      <c r="H16" s="8" t="str">
        <f t="shared" si="1"/>
        <v/>
      </c>
      <c r="I16" s="39" t="str">
        <f t="shared" si="2"/>
        <v/>
      </c>
      <c r="K16" s="138"/>
    </row>
    <row r="17" spans="1:11">
      <c r="A17" s="97" t="s">
        <v>9</v>
      </c>
      <c r="B17" s="122"/>
      <c r="C17" s="123"/>
      <c r="D17" s="39">
        <f t="shared" si="3"/>
        <v>0</v>
      </c>
      <c r="E17" s="27">
        <f t="shared" si="0"/>
        <v>0</v>
      </c>
      <c r="F17" s="97" t="s">
        <v>9</v>
      </c>
      <c r="G17" s="11"/>
      <c r="H17" s="8" t="str">
        <f t="shared" si="1"/>
        <v/>
      </c>
      <c r="I17" s="39" t="str">
        <f t="shared" si="2"/>
        <v/>
      </c>
      <c r="K17" s="138"/>
    </row>
    <row r="18" spans="1:11">
      <c r="A18" s="97" t="s">
        <v>10</v>
      </c>
      <c r="B18" s="122">
        <v>1</v>
      </c>
      <c r="C18" s="123">
        <v>12</v>
      </c>
      <c r="D18" s="39">
        <f t="shared" si="3"/>
        <v>12</v>
      </c>
      <c r="E18" s="27" t="str">
        <f t="shared" si="0"/>
        <v/>
      </c>
      <c r="F18" s="97" t="s">
        <v>10</v>
      </c>
      <c r="G18" s="11"/>
      <c r="H18" s="8">
        <f t="shared" si="1"/>
        <v>12</v>
      </c>
      <c r="I18" s="39">
        <f t="shared" si="2"/>
        <v>0</v>
      </c>
      <c r="K18" s="138"/>
    </row>
    <row r="19" spans="1:11">
      <c r="A19" s="97" t="s">
        <v>11</v>
      </c>
      <c r="B19" s="45"/>
      <c r="C19" s="3"/>
      <c r="D19" s="39">
        <f t="shared" si="3"/>
        <v>0</v>
      </c>
      <c r="E19" s="27">
        <f t="shared" si="0"/>
        <v>0</v>
      </c>
      <c r="F19" s="97" t="s">
        <v>11</v>
      </c>
      <c r="G19" s="11"/>
      <c r="H19" s="8" t="str">
        <f t="shared" si="1"/>
        <v/>
      </c>
      <c r="I19" s="39" t="str">
        <f t="shared" si="2"/>
        <v/>
      </c>
      <c r="K19" s="138"/>
    </row>
    <row r="20" spans="1:11">
      <c r="A20" s="97" t="s">
        <v>12</v>
      </c>
      <c r="B20" s="45"/>
      <c r="C20" s="3"/>
      <c r="D20" s="39">
        <f t="shared" si="3"/>
        <v>0</v>
      </c>
      <c r="E20" s="27">
        <f t="shared" si="0"/>
        <v>0</v>
      </c>
      <c r="F20" s="97" t="s">
        <v>12</v>
      </c>
      <c r="G20" s="11"/>
      <c r="H20" s="8" t="str">
        <f t="shared" si="1"/>
        <v/>
      </c>
      <c r="I20" s="39" t="str">
        <f t="shared" si="2"/>
        <v/>
      </c>
      <c r="K20" s="138"/>
    </row>
    <row r="21" spans="1:11">
      <c r="A21" s="97" t="s">
        <v>13</v>
      </c>
      <c r="B21" s="45"/>
      <c r="C21" s="3"/>
      <c r="D21" s="39">
        <f t="shared" si="3"/>
        <v>0</v>
      </c>
      <c r="E21" s="27">
        <f t="shared" si="0"/>
        <v>0</v>
      </c>
      <c r="F21" s="97" t="s">
        <v>13</v>
      </c>
      <c r="G21" s="11"/>
      <c r="H21" s="8" t="str">
        <f t="shared" si="1"/>
        <v/>
      </c>
      <c r="I21" s="39" t="str">
        <f t="shared" si="2"/>
        <v/>
      </c>
      <c r="K21" s="138"/>
    </row>
    <row r="22" spans="1:11">
      <c r="A22" s="97" t="s">
        <v>14</v>
      </c>
      <c r="B22" s="45"/>
      <c r="C22" s="3"/>
      <c r="D22" s="39">
        <f t="shared" si="3"/>
        <v>0</v>
      </c>
      <c r="E22" s="27">
        <f t="shared" si="0"/>
        <v>0</v>
      </c>
      <c r="F22" s="97" t="s">
        <v>14</v>
      </c>
      <c r="G22" s="11"/>
      <c r="H22" s="8" t="str">
        <f t="shared" si="1"/>
        <v/>
      </c>
      <c r="I22" s="39" t="str">
        <f t="shared" si="2"/>
        <v/>
      </c>
      <c r="K22" s="138"/>
    </row>
    <row r="23" spans="1:11">
      <c r="A23" s="97" t="s">
        <v>15</v>
      </c>
      <c r="B23" s="45"/>
      <c r="C23" s="3"/>
      <c r="D23" s="39">
        <f t="shared" si="3"/>
        <v>0</v>
      </c>
      <c r="E23" s="27">
        <f t="shared" si="0"/>
        <v>0</v>
      </c>
      <c r="F23" s="97" t="s">
        <v>15</v>
      </c>
      <c r="G23" s="11"/>
      <c r="H23" s="8" t="str">
        <f t="shared" si="1"/>
        <v/>
      </c>
      <c r="I23" s="39" t="str">
        <f t="shared" si="2"/>
        <v/>
      </c>
      <c r="K23" s="138"/>
    </row>
    <row r="24" spans="1:11">
      <c r="A24" s="97"/>
      <c r="B24" s="45"/>
      <c r="C24" s="3"/>
      <c r="D24" s="39">
        <f t="shared" si="3"/>
        <v>0</v>
      </c>
      <c r="E24" s="27">
        <f t="shared" si="0"/>
        <v>0</v>
      </c>
      <c r="F24" s="97"/>
      <c r="G24" s="11"/>
      <c r="H24" s="8" t="str">
        <f t="shared" si="1"/>
        <v/>
      </c>
      <c r="I24" s="39" t="str">
        <f t="shared" si="2"/>
        <v/>
      </c>
      <c r="K24" s="138"/>
    </row>
    <row r="25" spans="1:11" ht="13.15" thickBot="1">
      <c r="A25" s="98"/>
      <c r="B25" s="46"/>
      <c r="C25" s="43"/>
      <c r="D25" s="41">
        <f t="shared" si="3"/>
        <v>0</v>
      </c>
      <c r="E25" s="27">
        <f t="shared" si="0"/>
        <v>0</v>
      </c>
      <c r="F25" s="99"/>
      <c r="G25" s="53"/>
      <c r="H25" s="54" t="str">
        <f t="shared" si="1"/>
        <v/>
      </c>
      <c r="I25" s="55" t="str">
        <f t="shared" si="2"/>
        <v/>
      </c>
      <c r="K25" s="138"/>
    </row>
    <row r="26" spans="1:11" ht="13.15" thickBot="1">
      <c r="A26" s="47" t="s">
        <v>17</v>
      </c>
      <c r="B26" s="94">
        <f>IF(SUM(B10:B25),SUM(B10:B25)," ")</f>
        <v>6</v>
      </c>
      <c r="C26" s="42"/>
      <c r="D26" s="93">
        <f>IF(SUM(D10:D25),SUM(D10:D25)," ")</f>
        <v>82</v>
      </c>
      <c r="E26" s="12"/>
      <c r="F26" s="56" t="s">
        <v>29</v>
      </c>
      <c r="G26" s="57">
        <f>IF(SUM(G10:G25),SUM(G10:G25),"")</f>
        <v>3</v>
      </c>
      <c r="H26" s="58" t="s">
        <v>134</v>
      </c>
      <c r="I26" s="119">
        <f>IF(SUM(I10:I25),SUM(I10:I25)," ")</f>
        <v>32</v>
      </c>
      <c r="K26" s="138"/>
    </row>
    <row r="27" spans="1:11">
      <c r="F27" s="27" t="str">
        <f>IF(G26="","",IF(G26&gt;G7,"同時使用水栓数が多すぎます。同時使用水栓数目標値："&amp;G7,IF(G26&lt;G7,"同時使用水栓数が足りていません。同時使用水栓数目標値："&amp;G7,"")))</f>
        <v/>
      </c>
      <c r="G27" s="12"/>
      <c r="H27" s="12"/>
      <c r="I27" s="12"/>
      <c r="J27" s="12"/>
      <c r="K27" s="138"/>
    </row>
    <row r="28" spans="1:11" ht="14.65" thickBot="1">
      <c r="A28" s="85" t="s">
        <v>188</v>
      </c>
      <c r="F28" s="27"/>
      <c r="G28" s="12"/>
      <c r="H28" s="12"/>
      <c r="I28" s="12"/>
      <c r="J28" s="12"/>
      <c r="K28" s="138"/>
    </row>
    <row r="29" spans="1:11">
      <c r="A29" s="59" t="s">
        <v>135</v>
      </c>
      <c r="B29" s="126">
        <v>8</v>
      </c>
      <c r="C29" s="60" t="s">
        <v>136</v>
      </c>
      <c r="D29" s="15"/>
      <c r="E29" s="15"/>
      <c r="F29" s="15"/>
      <c r="G29" s="15"/>
      <c r="K29" s="138"/>
    </row>
    <row r="30" spans="1:11" ht="14.25" customHeight="1">
      <c r="A30" s="110" t="s">
        <v>187</v>
      </c>
      <c r="B30" s="31">
        <f>IFERROR(I26*B29,"")</f>
        <v>256</v>
      </c>
      <c r="C30" s="108" t="s">
        <v>167</v>
      </c>
      <c r="D30" s="4"/>
      <c r="E30" s="30"/>
      <c r="F30" s="15"/>
      <c r="G30" s="15"/>
      <c r="K30" s="138"/>
    </row>
    <row r="31" spans="1:11">
      <c r="A31" s="61" t="s">
        <v>154</v>
      </c>
      <c r="B31" s="29">
        <f>IFERROR(VLOOKUP(B29,表!B159:C218,2,FALSE),"")</f>
        <v>90</v>
      </c>
      <c r="C31" s="62" t="s">
        <v>155</v>
      </c>
      <c r="D31" s="112" t="s">
        <v>191</v>
      </c>
      <c r="E31" s="15"/>
      <c r="F31" s="144" t="s">
        <v>212</v>
      </c>
      <c r="G31" s="139">
        <f>IFERROR(B32/B29,"")</f>
        <v>28.8</v>
      </c>
      <c r="H31" s="141" t="s">
        <v>211</v>
      </c>
      <c r="K31" s="138"/>
    </row>
    <row r="32" spans="1:11">
      <c r="A32" s="116" t="s">
        <v>157</v>
      </c>
      <c r="B32" s="118">
        <f>IFERROR(B30*B31*0.01,"")</f>
        <v>230.4</v>
      </c>
      <c r="C32" s="117" t="s">
        <v>156</v>
      </c>
      <c r="D32" s="143" t="s">
        <v>164</v>
      </c>
      <c r="E32" s="143"/>
      <c r="F32" s="145"/>
      <c r="G32" s="140"/>
      <c r="H32" s="142"/>
      <c r="K32" s="138"/>
    </row>
    <row r="33" spans="1:11" ht="13.15" thickBot="1">
      <c r="A33" s="63" t="s">
        <v>163</v>
      </c>
      <c r="B33" s="137">
        <v>0.35</v>
      </c>
      <c r="C33" s="64" t="s">
        <v>30</v>
      </c>
      <c r="K33" s="138"/>
    </row>
    <row r="34" spans="1:11">
      <c r="K34" s="138"/>
    </row>
    <row r="35" spans="1:11" ht="14.65" thickBot="1">
      <c r="A35" s="85" t="s">
        <v>180</v>
      </c>
      <c r="K35" s="138"/>
    </row>
    <row r="36" spans="1:11">
      <c r="A36" s="65" t="s">
        <v>31</v>
      </c>
      <c r="B36" s="66">
        <f>IFERROR(I26/1000/60,"")</f>
        <v>5.3333333333333336E-4</v>
      </c>
      <c r="C36" s="72" t="s">
        <v>177</v>
      </c>
      <c r="K36" s="138"/>
    </row>
    <row r="37" spans="1:11">
      <c r="A37" s="38" t="s">
        <v>32</v>
      </c>
      <c r="B37" s="5">
        <v>2</v>
      </c>
      <c r="C37" s="91" t="s">
        <v>176</v>
      </c>
      <c r="D37" s="163" t="str">
        <f>IF(B37&gt;2,"設定値が上限を超えています。（2.0以下とする)","")</f>
        <v/>
      </c>
      <c r="E37" s="163"/>
      <c r="F37" s="163"/>
      <c r="G37" s="163"/>
      <c r="K37" s="138"/>
    </row>
    <row r="38" spans="1:11" ht="13.15" thickBot="1">
      <c r="A38" s="68" t="s">
        <v>165</v>
      </c>
      <c r="B38" s="69">
        <f>IFERROR(ROUND((SQRT(4*B36/(PI()*B37))*1000),0),"")</f>
        <v>18</v>
      </c>
      <c r="C38" s="41" t="s">
        <v>33</v>
      </c>
      <c r="D38" s="143" t="s">
        <v>164</v>
      </c>
      <c r="E38" s="143"/>
      <c r="F38" s="100" t="s">
        <v>138</v>
      </c>
      <c r="G38" s="35">
        <f>IFERROR(VLOOKUP(B38,表!B37:C82,2,FALSE),"")</f>
        <v>20</v>
      </c>
      <c r="H38" s="34" t="s">
        <v>35</v>
      </c>
      <c r="K38" s="138"/>
    </row>
    <row r="39" spans="1:11">
      <c r="F39" s="101"/>
      <c r="I39" s="23"/>
    </row>
    <row r="40" spans="1:11" ht="14.65" thickBot="1">
      <c r="A40" s="85" t="s">
        <v>181</v>
      </c>
      <c r="F40" s="101"/>
    </row>
    <row r="41" spans="1:11">
      <c r="A41" s="65" t="s">
        <v>31</v>
      </c>
      <c r="B41" s="66">
        <f>IFERROR(B32/1000/60,"")</f>
        <v>3.8400000000000001E-3</v>
      </c>
      <c r="C41" s="67" t="s">
        <v>177</v>
      </c>
      <c r="F41" s="101"/>
    </row>
    <row r="42" spans="1:11">
      <c r="A42" s="70" t="s">
        <v>32</v>
      </c>
      <c r="B42" s="18">
        <v>2</v>
      </c>
      <c r="C42" s="92" t="s">
        <v>176</v>
      </c>
      <c r="F42" s="101"/>
    </row>
    <row r="43" spans="1:11" ht="13.15" thickBot="1">
      <c r="A43" s="40" t="s">
        <v>168</v>
      </c>
      <c r="B43" s="71">
        <f>IFERROR(ROUND((SQRT(4*B41/(PI()*B42))*1000),0),"")</f>
        <v>49</v>
      </c>
      <c r="C43" s="41" t="s">
        <v>169</v>
      </c>
      <c r="D43" s="143" t="s">
        <v>170</v>
      </c>
      <c r="E43" s="143"/>
      <c r="F43" s="100" t="s">
        <v>139</v>
      </c>
      <c r="G43" s="35">
        <f>IFERROR(VLOOKUP(B43,表!B37:C107,2,FALSE),"")</f>
        <v>50</v>
      </c>
      <c r="H43" s="34" t="s">
        <v>35</v>
      </c>
    </row>
    <row r="44" spans="1:11">
      <c r="A44" s="4"/>
      <c r="B44" s="4"/>
      <c r="C44" s="16"/>
      <c r="F44" s="101"/>
    </row>
    <row r="45" spans="1:11" ht="14.65" thickBot="1">
      <c r="A45" s="85" t="s">
        <v>182</v>
      </c>
    </row>
    <row r="46" spans="1:11" ht="13.5" customHeight="1">
      <c r="A46" s="153" t="s">
        <v>57</v>
      </c>
      <c r="B46" s="171" t="s">
        <v>153</v>
      </c>
      <c r="C46" s="181"/>
      <c r="D46" s="77" t="s">
        <v>34</v>
      </c>
      <c r="E46" s="73" t="s">
        <v>47</v>
      </c>
      <c r="F46" s="73" t="s">
        <v>79</v>
      </c>
      <c r="G46" s="73" t="s">
        <v>45</v>
      </c>
      <c r="H46" s="73" t="s">
        <v>152</v>
      </c>
      <c r="I46" s="37" t="s">
        <v>46</v>
      </c>
      <c r="J46" s="166" t="s">
        <v>161</v>
      </c>
      <c r="K46" s="166" t="s">
        <v>160</v>
      </c>
    </row>
    <row r="47" spans="1:11" ht="13.15" thickBot="1">
      <c r="A47" s="154"/>
      <c r="B47" s="173"/>
      <c r="C47" s="182"/>
      <c r="D47" s="82" t="s">
        <v>85</v>
      </c>
      <c r="E47" s="83" t="s">
        <v>167</v>
      </c>
      <c r="F47" s="83" t="s">
        <v>84</v>
      </c>
      <c r="G47" s="83" t="s">
        <v>83</v>
      </c>
      <c r="H47" s="83" t="s">
        <v>87</v>
      </c>
      <c r="I47" s="84" t="s">
        <v>86</v>
      </c>
      <c r="J47" s="166"/>
      <c r="K47" s="166"/>
    </row>
    <row r="48" spans="1:11">
      <c r="A48" s="80" t="s">
        <v>184</v>
      </c>
      <c r="B48" s="183" t="s">
        <v>48</v>
      </c>
      <c r="C48" s="184"/>
      <c r="D48" s="127">
        <v>13</v>
      </c>
      <c r="E48" s="128">
        <v>12</v>
      </c>
      <c r="F48" s="19">
        <f t="shared" ref="F48:F58" si="4">IFERROR((E48/1000/60)/((D48/1000)^2*PI()/4),"  ")</f>
        <v>1.5067923606333291</v>
      </c>
      <c r="G48" s="19">
        <f t="shared" ref="G48:G58" si="5">IFERROR(I48/H48*1000," ")</f>
        <v>228.25103272044316</v>
      </c>
      <c r="H48" s="128">
        <v>8</v>
      </c>
      <c r="I48" s="81">
        <f>IF(D48&lt;=50,J48,K48)</f>
        <v>1.8260082617635454</v>
      </c>
      <c r="J48">
        <f t="shared" ref="J48:J84" si="6">IFERROR(((0.0126+(0.01739-0.1087*(D48/1000))/SQRT(F48))*H48/(D48/1000)*F48^2/(2*9.8)),"　")</f>
        <v>1.8260082617635454</v>
      </c>
      <c r="K48">
        <f t="shared" ref="K48:K84" si="7">IFERROR(10.666*(140^(-1.85) )*((D48/1000)^(-4.87))*(((E48/1000)/60)^1.85)*H48,"")</f>
        <v>2.0079646673156271</v>
      </c>
    </row>
    <row r="49" spans="1:11">
      <c r="A49" s="74" t="s">
        <v>60</v>
      </c>
      <c r="B49" s="164" t="s">
        <v>49</v>
      </c>
      <c r="C49" s="165"/>
      <c r="D49" s="129">
        <v>20</v>
      </c>
      <c r="E49" s="130">
        <v>32</v>
      </c>
      <c r="F49" s="2">
        <f t="shared" si="4"/>
        <v>1.6976527263135504</v>
      </c>
      <c r="G49" s="2">
        <f t="shared" si="5"/>
        <v>178.49588430769109</v>
      </c>
      <c r="H49" s="130">
        <v>6.5</v>
      </c>
      <c r="I49" s="75">
        <f t="shared" ref="I49:I56" si="8">IF(D49&lt;=50,J49,K49)</f>
        <v>1.1602232479999921</v>
      </c>
      <c r="J49">
        <f t="shared" si="6"/>
        <v>1.1602232479999921</v>
      </c>
      <c r="K49">
        <f t="shared" si="7"/>
        <v>1.2288804573655816</v>
      </c>
    </row>
    <row r="50" spans="1:11">
      <c r="A50" s="74" t="s">
        <v>61</v>
      </c>
      <c r="B50" s="164" t="s">
        <v>50</v>
      </c>
      <c r="C50" s="165"/>
      <c r="D50" s="129">
        <v>50</v>
      </c>
      <c r="E50" s="130">
        <v>32</v>
      </c>
      <c r="F50" s="2">
        <f t="shared" si="4"/>
        <v>0.27162443621016802</v>
      </c>
      <c r="G50" s="2">
        <f t="shared" si="5"/>
        <v>2.6755359324666879</v>
      </c>
      <c r="H50" s="130">
        <v>2</v>
      </c>
      <c r="I50" s="75">
        <f t="shared" si="8"/>
        <v>5.3510718649333756E-3</v>
      </c>
      <c r="J50">
        <f t="shared" si="6"/>
        <v>5.3510718649333756E-3</v>
      </c>
      <c r="K50">
        <f t="shared" si="7"/>
        <v>4.3617265472604147E-3</v>
      </c>
    </row>
    <row r="51" spans="1:11">
      <c r="A51" s="74" t="s">
        <v>62</v>
      </c>
      <c r="B51" s="164" t="s">
        <v>51</v>
      </c>
      <c r="C51" s="165"/>
      <c r="D51" s="129">
        <v>50</v>
      </c>
      <c r="E51" s="130">
        <v>57.6</v>
      </c>
      <c r="F51" s="2">
        <f t="shared" si="4"/>
        <v>0.48892398517830243</v>
      </c>
      <c r="G51" s="2">
        <f t="shared" si="5"/>
        <v>7.2439320715954576</v>
      </c>
      <c r="H51" s="130">
        <v>2</v>
      </c>
      <c r="I51" s="75">
        <f t="shared" si="8"/>
        <v>1.4487864143190915E-2</v>
      </c>
      <c r="J51">
        <f t="shared" si="6"/>
        <v>1.4487864143190915E-2</v>
      </c>
      <c r="K51">
        <f t="shared" si="7"/>
        <v>1.2939353236778223E-2</v>
      </c>
    </row>
    <row r="52" spans="1:11">
      <c r="A52" s="74" t="s">
        <v>63</v>
      </c>
      <c r="B52" s="164" t="s">
        <v>52</v>
      </c>
      <c r="C52" s="165"/>
      <c r="D52" s="129">
        <v>50</v>
      </c>
      <c r="E52" s="130">
        <v>86.4</v>
      </c>
      <c r="F52" s="2">
        <f t="shared" si="4"/>
        <v>0.73338597776745373</v>
      </c>
      <c r="G52" s="2">
        <f t="shared" si="5"/>
        <v>14.576930223823636</v>
      </c>
      <c r="H52" s="130">
        <v>2</v>
      </c>
      <c r="I52" s="75">
        <f t="shared" si="8"/>
        <v>2.9153860447647274E-2</v>
      </c>
      <c r="J52">
        <f t="shared" si="6"/>
        <v>2.9153860447647274E-2</v>
      </c>
      <c r="K52">
        <f t="shared" si="7"/>
        <v>2.7395636698196623E-2</v>
      </c>
    </row>
    <row r="53" spans="1:11">
      <c r="A53" s="74" t="s">
        <v>64</v>
      </c>
      <c r="B53" s="164" t="s">
        <v>53</v>
      </c>
      <c r="C53" s="165"/>
      <c r="D53" s="129">
        <v>50</v>
      </c>
      <c r="E53" s="130">
        <v>115.2</v>
      </c>
      <c r="F53" s="2">
        <f t="shared" si="4"/>
        <v>0.97784797035660487</v>
      </c>
      <c r="G53" s="2">
        <f t="shared" si="5"/>
        <v>24.089712931971981</v>
      </c>
      <c r="H53" s="130">
        <v>2</v>
      </c>
      <c r="I53" s="75">
        <f t="shared" si="8"/>
        <v>4.8179425863943963E-2</v>
      </c>
      <c r="J53">
        <f t="shared" si="6"/>
        <v>4.8179425863943963E-2</v>
      </c>
      <c r="K53">
        <f t="shared" si="7"/>
        <v>4.6646392362125214E-2</v>
      </c>
    </row>
    <row r="54" spans="1:11">
      <c r="A54" s="74" t="s">
        <v>65</v>
      </c>
      <c r="B54" s="164" t="s">
        <v>54</v>
      </c>
      <c r="C54" s="165"/>
      <c r="D54" s="129">
        <v>50</v>
      </c>
      <c r="E54" s="130">
        <v>144</v>
      </c>
      <c r="F54" s="2">
        <f t="shared" si="4"/>
        <v>1.2223099629457561</v>
      </c>
      <c r="G54" s="2">
        <f t="shared" si="5"/>
        <v>35.694356667212155</v>
      </c>
      <c r="H54" s="130">
        <v>2</v>
      </c>
      <c r="I54" s="75">
        <f t="shared" si="8"/>
        <v>7.1388713334424314E-2</v>
      </c>
      <c r="J54">
        <f t="shared" si="6"/>
        <v>7.1388713334424314E-2</v>
      </c>
      <c r="K54">
        <f t="shared" si="7"/>
        <v>7.0485792175927722E-2</v>
      </c>
    </row>
    <row r="55" spans="1:11">
      <c r="A55" s="74" t="s">
        <v>66</v>
      </c>
      <c r="B55" s="164" t="s">
        <v>55</v>
      </c>
      <c r="C55" s="165"/>
      <c r="D55" s="129">
        <v>50</v>
      </c>
      <c r="E55" s="130">
        <v>172.8</v>
      </c>
      <c r="F55" s="2">
        <f t="shared" si="4"/>
        <v>1.4667719555349075</v>
      </c>
      <c r="G55" s="2">
        <f t="shared" si="5"/>
        <v>49.33153752501353</v>
      </c>
      <c r="H55" s="130">
        <v>2</v>
      </c>
      <c r="I55" s="75">
        <f t="shared" si="8"/>
        <v>9.8663075050027055E-2</v>
      </c>
      <c r="J55">
        <f t="shared" si="6"/>
        <v>9.8663075050027055E-2</v>
      </c>
      <c r="K55">
        <f t="shared" si="7"/>
        <v>9.8761320991071835E-2</v>
      </c>
    </row>
    <row r="56" spans="1:11">
      <c r="A56" s="74" t="s">
        <v>67</v>
      </c>
      <c r="B56" s="164" t="s">
        <v>56</v>
      </c>
      <c r="C56" s="165"/>
      <c r="D56" s="129">
        <v>50</v>
      </c>
      <c r="E56" s="130">
        <v>201.6</v>
      </c>
      <c r="F56" s="2">
        <f t="shared" si="4"/>
        <v>1.7112339481240586</v>
      </c>
      <c r="G56" s="2">
        <f t="shared" si="5"/>
        <v>64.957704317978482</v>
      </c>
      <c r="H56" s="130">
        <v>2</v>
      </c>
      <c r="I56" s="75">
        <f t="shared" si="8"/>
        <v>0.12991540863595696</v>
      </c>
      <c r="J56">
        <f t="shared" si="6"/>
        <v>0.12991540863595696</v>
      </c>
      <c r="K56">
        <f t="shared" si="7"/>
        <v>0.13135253267658842</v>
      </c>
    </row>
    <row r="57" spans="1:11">
      <c r="A57" s="80" t="s">
        <v>145</v>
      </c>
      <c r="B57" s="177" t="s">
        <v>174</v>
      </c>
      <c r="C57" s="178"/>
      <c r="D57" s="127">
        <v>50</v>
      </c>
      <c r="E57" s="128">
        <v>230.4</v>
      </c>
      <c r="F57" s="19">
        <f t="shared" si="4"/>
        <v>1.9556959407132097</v>
      </c>
      <c r="G57" s="19">
        <f t="shared" si="5"/>
        <v>82.539113367548737</v>
      </c>
      <c r="H57" s="128">
        <v>8.5</v>
      </c>
      <c r="I57" s="81">
        <f>IF(D57&lt;=50,J57,K57)</f>
        <v>0.70158246362416432</v>
      </c>
      <c r="J57">
        <f t="shared" si="6"/>
        <v>0.70158246362416432</v>
      </c>
      <c r="K57">
        <f>IFERROR(10.666*(140^(-1.85) )*((D57/1000)^(-4.87))*(((E57/1000)/60)^1.85)*H57,"")</f>
        <v>0.71468140582335837</v>
      </c>
    </row>
    <row r="58" spans="1:11" ht="13.15" thickBot="1">
      <c r="A58" s="79" t="s">
        <v>146</v>
      </c>
      <c r="B58" s="179" t="s">
        <v>175</v>
      </c>
      <c r="C58" s="180"/>
      <c r="D58" s="78"/>
      <c r="E58" s="5"/>
      <c r="F58" s="17" t="str">
        <f t="shared" si="4"/>
        <v xml:space="preserve">  </v>
      </c>
      <c r="G58" s="17" t="str">
        <f t="shared" si="5"/>
        <v xml:space="preserve"> </v>
      </c>
      <c r="H58" s="5"/>
      <c r="I58" s="81" t="str">
        <f>IF(D58&lt;=50,J58,K58)</f>
        <v>　</v>
      </c>
      <c r="J58" t="str">
        <f t="shared" si="6"/>
        <v>　</v>
      </c>
      <c r="K58" t="str">
        <f t="shared" si="7"/>
        <v/>
      </c>
    </row>
    <row r="59" spans="1:11" ht="13.15" thickBot="1">
      <c r="A59" s="167" t="s">
        <v>59</v>
      </c>
      <c r="B59" s="168"/>
      <c r="C59" s="168"/>
      <c r="D59" s="169"/>
      <c r="E59" s="169"/>
      <c r="F59" s="169"/>
      <c r="G59" s="169"/>
      <c r="H59" s="170"/>
      <c r="I59" s="76">
        <f>IF(SUM(I48:I58),SUM(I48:I58)," ")</f>
        <v>4.084953392727825</v>
      </c>
      <c r="J59" t="str">
        <f t="shared" si="6"/>
        <v>　</v>
      </c>
      <c r="K59" t="str">
        <f t="shared" si="7"/>
        <v/>
      </c>
    </row>
    <row r="60" spans="1:11">
      <c r="J60" t="str">
        <f t="shared" si="6"/>
        <v>　</v>
      </c>
      <c r="K60" t="str">
        <f t="shared" si="7"/>
        <v/>
      </c>
    </row>
    <row r="61" spans="1:11" ht="14.65" thickBot="1">
      <c r="A61" s="85" t="s">
        <v>183</v>
      </c>
      <c r="C61" s="111" t="s">
        <v>192</v>
      </c>
      <c r="J61" t="str">
        <f t="shared" si="6"/>
        <v>　</v>
      </c>
      <c r="K61" t="str">
        <f t="shared" si="7"/>
        <v/>
      </c>
    </row>
    <row r="62" spans="1:11">
      <c r="A62" s="153" t="s">
        <v>57</v>
      </c>
      <c r="B62" s="171" t="s">
        <v>77</v>
      </c>
      <c r="C62" s="172"/>
      <c r="D62" s="73" t="s">
        <v>128</v>
      </c>
      <c r="E62" s="73" t="s">
        <v>47</v>
      </c>
      <c r="F62" s="73" t="s">
        <v>79</v>
      </c>
      <c r="G62" s="73" t="s">
        <v>45</v>
      </c>
      <c r="H62" s="73" t="s">
        <v>68</v>
      </c>
      <c r="I62" s="37" t="s">
        <v>46</v>
      </c>
      <c r="J62" t="str">
        <f t="shared" si="6"/>
        <v>　</v>
      </c>
      <c r="K62" t="str">
        <f t="shared" si="7"/>
        <v/>
      </c>
    </row>
    <row r="63" spans="1:11" ht="13.15" thickBot="1">
      <c r="A63" s="154"/>
      <c r="B63" s="173"/>
      <c r="C63" s="174"/>
      <c r="D63" s="83" t="s">
        <v>85</v>
      </c>
      <c r="E63" s="83" t="s">
        <v>171</v>
      </c>
      <c r="F63" s="83" t="s">
        <v>84</v>
      </c>
      <c r="G63" s="83" t="s">
        <v>83</v>
      </c>
      <c r="H63" s="83" t="s">
        <v>87</v>
      </c>
      <c r="I63" s="84" t="s">
        <v>86</v>
      </c>
      <c r="J63" t="str">
        <f t="shared" si="6"/>
        <v>　</v>
      </c>
      <c r="K63" t="str">
        <f t="shared" si="7"/>
        <v/>
      </c>
    </row>
    <row r="64" spans="1:11">
      <c r="A64" s="133" t="s">
        <v>224</v>
      </c>
      <c r="B64" s="175" t="s">
        <v>102</v>
      </c>
      <c r="C64" s="176"/>
      <c r="D64" s="121">
        <v>13</v>
      </c>
      <c r="E64" s="121">
        <v>12</v>
      </c>
      <c r="F64" s="19">
        <f t="shared" ref="F64:F85" si="9">IFERROR((E64/1000/60)/((D64/1000)^2*PI()/4),"")</f>
        <v>1.5067923606333291</v>
      </c>
      <c r="G64" s="19">
        <f t="shared" ref="G64:G84" si="10">IFERROR(I64/H64*1000," ")</f>
        <v>228.25103272044313</v>
      </c>
      <c r="H64" s="115">
        <f>IFERROR(INDEX('直管換算表（参考）'!$C$5:$I$29,MATCH(B64,'直管換算表（参考）'!$B$5:$B$29,0),MATCH(D64,'直管換算表（参考）'!$C$4:$I$4,0)),"")</f>
        <v>3</v>
      </c>
      <c r="I64" s="81">
        <f>IF(D64&lt;=50,J64,K64)</f>
        <v>0.68475309816132945</v>
      </c>
      <c r="J64">
        <f t="shared" si="6"/>
        <v>0.68475309816132945</v>
      </c>
      <c r="K64">
        <f t="shared" si="7"/>
        <v>0.75298675024336015</v>
      </c>
    </row>
    <row r="65" spans="1:11">
      <c r="A65" s="134" t="s">
        <v>224</v>
      </c>
      <c r="B65" s="159" t="s">
        <v>103</v>
      </c>
      <c r="C65" s="160"/>
      <c r="D65" s="123">
        <v>13</v>
      </c>
      <c r="E65" s="123">
        <v>12</v>
      </c>
      <c r="F65" s="2">
        <f t="shared" si="9"/>
        <v>1.5067923606333291</v>
      </c>
      <c r="G65" s="2">
        <f t="shared" si="10"/>
        <v>228.25103272044313</v>
      </c>
      <c r="H65" s="32">
        <f>IFERROR(INDEX('直管換算表（参考）'!$C$5:$I$29,MATCH(B65,'直管換算表（参考）'!$B$5:$B$29,0),MATCH(D65,'直管換算表（参考）'!$C$4:$I$4,0)),"")</f>
        <v>2.4</v>
      </c>
      <c r="I65" s="81">
        <f t="shared" ref="I65:I84" si="11">IF(D65&lt;=50,J65,K65)</f>
        <v>0.5478024785290635</v>
      </c>
      <c r="J65">
        <f t="shared" si="6"/>
        <v>0.5478024785290635</v>
      </c>
      <c r="K65">
        <f t="shared" si="7"/>
        <v>0.60238940019468812</v>
      </c>
    </row>
    <row r="66" spans="1:11">
      <c r="A66" s="134" t="s">
        <v>224</v>
      </c>
      <c r="B66" s="157" t="s">
        <v>96</v>
      </c>
      <c r="C66" s="158"/>
      <c r="D66" s="123">
        <v>13</v>
      </c>
      <c r="E66" s="123">
        <v>12</v>
      </c>
      <c r="F66" s="2">
        <f t="shared" si="9"/>
        <v>1.5067923606333291</v>
      </c>
      <c r="G66" s="2">
        <f t="shared" si="10"/>
        <v>228.25103272044316</v>
      </c>
      <c r="H66" s="32">
        <f>IFERROR(INDEX('直管換算表（参考）'!$C$5:$I$29,MATCH(B66,'直管換算表（参考）'!$B$5:$B$29,0),MATCH(D66,'直管換算表（参考）'!$C$4:$I$4,0)),"")</f>
        <v>0.5</v>
      </c>
      <c r="I66" s="81">
        <f t="shared" si="11"/>
        <v>0.11412551636022158</v>
      </c>
      <c r="J66">
        <f t="shared" si="6"/>
        <v>0.11412551636022158</v>
      </c>
      <c r="K66">
        <f t="shared" si="7"/>
        <v>0.12549779170722669</v>
      </c>
    </row>
    <row r="67" spans="1:11">
      <c r="A67" s="134" t="s">
        <v>224</v>
      </c>
      <c r="B67" s="157" t="s">
        <v>96</v>
      </c>
      <c r="C67" s="158"/>
      <c r="D67" s="123">
        <v>13</v>
      </c>
      <c r="E67" s="123">
        <v>12</v>
      </c>
      <c r="F67" s="2">
        <f t="shared" si="9"/>
        <v>1.5067923606333291</v>
      </c>
      <c r="G67" s="2">
        <f t="shared" si="10"/>
        <v>228.25103272044316</v>
      </c>
      <c r="H67" s="32">
        <f>IFERROR(INDEX('直管換算表（参考）'!$C$5:$I$29,MATCH(B67,'直管換算表（参考）'!$B$5:$B$29,0),MATCH(D67,'直管換算表（参考）'!$C$4:$I$4,0)),"")</f>
        <v>0.5</v>
      </c>
      <c r="I67" s="81">
        <f t="shared" si="11"/>
        <v>0.11412551636022158</v>
      </c>
      <c r="J67">
        <f t="shared" si="6"/>
        <v>0.11412551636022158</v>
      </c>
      <c r="K67">
        <f t="shared" si="7"/>
        <v>0.12549779170722669</v>
      </c>
    </row>
    <row r="68" spans="1:11">
      <c r="A68" s="134" t="s">
        <v>225</v>
      </c>
      <c r="B68" s="159" t="s">
        <v>96</v>
      </c>
      <c r="C68" s="160"/>
      <c r="D68" s="123">
        <v>20</v>
      </c>
      <c r="E68" s="123">
        <v>32</v>
      </c>
      <c r="F68" s="2">
        <f t="shared" si="9"/>
        <v>1.6976527263135504</v>
      </c>
      <c r="G68" s="2">
        <f t="shared" si="10"/>
        <v>178.49588430769106</v>
      </c>
      <c r="H68" s="32">
        <f>IFERROR(INDEX('直管換算表（参考）'!$C$5:$I$29,MATCH(B68,'直管換算表（参考）'!$B$5:$B$29,0),MATCH(D68,'直管換算表（参考）'!$C$4:$I$4,0)),"")</f>
        <v>0.5</v>
      </c>
      <c r="I68" s="81">
        <f t="shared" si="11"/>
        <v>8.924794215384553E-2</v>
      </c>
      <c r="J68">
        <f t="shared" si="6"/>
        <v>8.924794215384553E-2</v>
      </c>
      <c r="K68">
        <f t="shared" si="7"/>
        <v>9.4529265951198579E-2</v>
      </c>
    </row>
    <row r="69" spans="1:11">
      <c r="A69" s="134" t="s">
        <v>225</v>
      </c>
      <c r="B69" s="159" t="s">
        <v>96</v>
      </c>
      <c r="C69" s="160"/>
      <c r="D69" s="123">
        <v>20</v>
      </c>
      <c r="E69" s="123">
        <v>32</v>
      </c>
      <c r="F69" s="2">
        <f t="shared" si="9"/>
        <v>1.6976527263135504</v>
      </c>
      <c r="G69" s="2">
        <f t="shared" si="10"/>
        <v>178.49588430769106</v>
      </c>
      <c r="H69" s="32">
        <f>IFERROR(INDEX('直管換算表（参考）'!$C$5:$I$29,MATCH(B69,'直管換算表（参考）'!$B$5:$B$29,0),MATCH(D69,'直管換算表（参考）'!$C$4:$I$4,0)),"")</f>
        <v>0.5</v>
      </c>
      <c r="I69" s="81">
        <f t="shared" si="11"/>
        <v>8.924794215384553E-2</v>
      </c>
      <c r="J69">
        <f t="shared" si="6"/>
        <v>8.924794215384553E-2</v>
      </c>
      <c r="K69">
        <f t="shared" si="7"/>
        <v>9.4529265951198579E-2</v>
      </c>
    </row>
    <row r="70" spans="1:11">
      <c r="A70" s="134" t="s">
        <v>225</v>
      </c>
      <c r="B70" s="159" t="s">
        <v>96</v>
      </c>
      <c r="C70" s="160"/>
      <c r="D70" s="123">
        <v>20</v>
      </c>
      <c r="E70" s="123">
        <v>32</v>
      </c>
      <c r="F70" s="2">
        <f t="shared" si="9"/>
        <v>1.6976527263135504</v>
      </c>
      <c r="G70" s="2">
        <f t="shared" si="10"/>
        <v>178.49588430769106</v>
      </c>
      <c r="H70" s="32">
        <f>IFERROR(INDEX('直管換算表（参考）'!$C$5:$I$29,MATCH(B70,'直管換算表（参考）'!$B$5:$B$29,0),MATCH(D70,'直管換算表（参考）'!$C$4:$I$4,0)),"")</f>
        <v>0.5</v>
      </c>
      <c r="I70" s="81">
        <f t="shared" si="11"/>
        <v>8.924794215384553E-2</v>
      </c>
      <c r="J70">
        <f t="shared" si="6"/>
        <v>8.924794215384553E-2</v>
      </c>
      <c r="K70">
        <f t="shared" si="7"/>
        <v>9.4529265951198579E-2</v>
      </c>
    </row>
    <row r="71" spans="1:11">
      <c r="A71" s="134" t="s">
        <v>225</v>
      </c>
      <c r="B71" s="159" t="s">
        <v>96</v>
      </c>
      <c r="C71" s="160"/>
      <c r="D71" s="123">
        <v>20</v>
      </c>
      <c r="E71" s="123">
        <v>32</v>
      </c>
      <c r="F71" s="2">
        <f t="shared" si="9"/>
        <v>1.6976527263135504</v>
      </c>
      <c r="G71" s="2">
        <f t="shared" si="10"/>
        <v>178.49588430769106</v>
      </c>
      <c r="H71" s="32">
        <f>IFERROR(INDEX('直管換算表（参考）'!$C$5:$I$29,MATCH(B71,'直管換算表（参考）'!$B$5:$B$29,0),MATCH(D71,'直管換算表（参考）'!$C$4:$I$4,0)),"")</f>
        <v>0.5</v>
      </c>
      <c r="I71" s="81">
        <f t="shared" si="11"/>
        <v>8.924794215384553E-2</v>
      </c>
      <c r="J71">
        <f t="shared" si="6"/>
        <v>8.924794215384553E-2</v>
      </c>
      <c r="K71">
        <f t="shared" si="7"/>
        <v>9.4529265951198579E-2</v>
      </c>
    </row>
    <row r="72" spans="1:11">
      <c r="A72" s="134" t="s">
        <v>225</v>
      </c>
      <c r="B72" s="159" t="s">
        <v>92</v>
      </c>
      <c r="C72" s="160"/>
      <c r="D72" s="123">
        <v>20</v>
      </c>
      <c r="E72" s="123">
        <v>32</v>
      </c>
      <c r="F72" s="2">
        <f t="shared" si="9"/>
        <v>1.6976527263135504</v>
      </c>
      <c r="G72" s="2">
        <f t="shared" si="10"/>
        <v>178.49588430769106</v>
      </c>
      <c r="H72" s="32">
        <f>IFERROR(INDEX('直管換算表（参考）'!$C$5:$I$29,MATCH(B72,'直管換算表（参考）'!$B$5:$B$29,0),MATCH(D72,'直管換算表（参考）'!$C$4:$I$4,0)),"")</f>
        <v>4</v>
      </c>
      <c r="I72" s="81">
        <f t="shared" si="11"/>
        <v>0.71398353723076424</v>
      </c>
      <c r="J72">
        <f t="shared" si="6"/>
        <v>0.71398353723076424</v>
      </c>
      <c r="K72">
        <f t="shared" si="7"/>
        <v>0.75623412760958864</v>
      </c>
    </row>
    <row r="73" spans="1:11">
      <c r="A73" s="134" t="s">
        <v>225</v>
      </c>
      <c r="B73" s="159" t="s">
        <v>58</v>
      </c>
      <c r="C73" s="160"/>
      <c r="D73" s="123">
        <v>20</v>
      </c>
      <c r="E73" s="123">
        <v>32</v>
      </c>
      <c r="F73" s="2">
        <f t="shared" si="9"/>
        <v>1.6976527263135504</v>
      </c>
      <c r="G73" s="2">
        <f t="shared" si="10"/>
        <v>178.49588430769106</v>
      </c>
      <c r="H73" s="32">
        <f>IFERROR(INDEX('直管換算表（参考）'!$C$5:$I$29,MATCH(B73,'直管換算表（参考）'!$B$5:$B$29,0),MATCH(D73,'直管換算表（参考）'!$C$4:$I$4,0)),"")</f>
        <v>2</v>
      </c>
      <c r="I73" s="81">
        <f t="shared" si="11"/>
        <v>0.35699176861538212</v>
      </c>
      <c r="J73">
        <f t="shared" si="6"/>
        <v>0.35699176861538212</v>
      </c>
      <c r="K73">
        <f t="shared" si="7"/>
        <v>0.37811706380479432</v>
      </c>
    </row>
    <row r="74" spans="1:11">
      <c r="A74" s="134" t="s">
        <v>226</v>
      </c>
      <c r="B74" s="159" t="s">
        <v>110</v>
      </c>
      <c r="C74" s="160"/>
      <c r="D74" s="123">
        <v>50</v>
      </c>
      <c r="E74" s="123">
        <v>230.4</v>
      </c>
      <c r="F74" s="2">
        <f t="shared" si="9"/>
        <v>1.9556959407132097</v>
      </c>
      <c r="G74" s="2">
        <f t="shared" si="10"/>
        <v>82.539113367548751</v>
      </c>
      <c r="H74" s="32">
        <f>IFERROR(INDEX('直管換算表（参考）'!$C$5:$I$29,MATCH(B74,'直管換算表（参考）'!$B$5:$B$29,0),MATCH(D74,'直管換算表（参考）'!$C$4:$I$4,0)),"")</f>
        <v>3</v>
      </c>
      <c r="I74" s="81">
        <f t="shared" si="11"/>
        <v>0.24761734010264624</v>
      </c>
      <c r="J74">
        <f t="shared" si="6"/>
        <v>0.24761734010264624</v>
      </c>
      <c r="K74">
        <f t="shared" si="7"/>
        <v>0.25224049617295002</v>
      </c>
    </row>
    <row r="75" spans="1:11">
      <c r="A75" s="134" t="s">
        <v>226</v>
      </c>
      <c r="B75" s="157" t="s">
        <v>99</v>
      </c>
      <c r="C75" s="158"/>
      <c r="D75" s="123">
        <v>50</v>
      </c>
      <c r="E75" s="123">
        <v>230.4</v>
      </c>
      <c r="F75" s="17">
        <f t="shared" si="9"/>
        <v>1.9556959407132097</v>
      </c>
      <c r="G75" s="17">
        <f t="shared" si="10"/>
        <v>82.539113367548737</v>
      </c>
      <c r="H75" s="32">
        <f>IFERROR(INDEX('直管換算表（参考）'!$C$5:$I$29,MATCH(B75,'直管換算表（参考）'!$B$5:$B$29,0),MATCH(D75,'直管換算表（参考）'!$C$4:$I$4,0)),"")</f>
        <v>2.1</v>
      </c>
      <c r="I75" s="81">
        <f t="shared" si="11"/>
        <v>0.17333213807185235</v>
      </c>
      <c r="J75">
        <f t="shared" si="6"/>
        <v>0.17333213807185235</v>
      </c>
      <c r="K75">
        <f t="shared" si="7"/>
        <v>0.17656834732106502</v>
      </c>
    </row>
    <row r="76" spans="1:11">
      <c r="A76" s="134" t="s">
        <v>226</v>
      </c>
      <c r="B76" s="157" t="s">
        <v>99</v>
      </c>
      <c r="C76" s="158"/>
      <c r="D76" s="123">
        <v>50</v>
      </c>
      <c r="E76" s="131">
        <v>230.4</v>
      </c>
      <c r="F76" s="2">
        <f t="shared" si="9"/>
        <v>1.9556959407132097</v>
      </c>
      <c r="G76" s="2">
        <f t="shared" si="10"/>
        <v>82.539113367548737</v>
      </c>
      <c r="H76" s="32">
        <f>IFERROR(INDEX('直管換算表（参考）'!$C$5:$I$29,MATCH(B76,'直管換算表（参考）'!$B$5:$B$29,0),MATCH(D76,'直管換算表（参考）'!$C$4:$I$4,0)),"")</f>
        <v>2.1</v>
      </c>
      <c r="I76" s="81">
        <f t="shared" si="11"/>
        <v>0.17333213807185235</v>
      </c>
      <c r="J76">
        <f t="shared" si="6"/>
        <v>0.17333213807185235</v>
      </c>
      <c r="K76">
        <f t="shared" si="7"/>
        <v>0.17656834732106502</v>
      </c>
    </row>
    <row r="77" spans="1:11">
      <c r="A77" s="135" t="s">
        <v>226</v>
      </c>
      <c r="B77" s="159" t="s">
        <v>58</v>
      </c>
      <c r="C77" s="160"/>
      <c r="D77" s="132">
        <v>50</v>
      </c>
      <c r="E77" s="123">
        <v>230.4</v>
      </c>
      <c r="F77" s="2">
        <f t="shared" si="9"/>
        <v>1.9556959407132097</v>
      </c>
      <c r="G77" s="2">
        <f t="shared" si="10"/>
        <v>82.539113367548751</v>
      </c>
      <c r="H77" s="32">
        <f>IFERROR(INDEX('直管換算表（参考）'!$C$5:$I$29,MATCH(B77,'直管換算表（参考）'!$B$5:$B$29,0),MATCH(D77,'直管換算表（参考）'!$C$4:$I$4,0)),"")</f>
        <v>12</v>
      </c>
      <c r="I77" s="81">
        <f t="shared" si="11"/>
        <v>0.99046936041058498</v>
      </c>
      <c r="J77">
        <f t="shared" si="6"/>
        <v>0.99046936041058498</v>
      </c>
      <c r="K77">
        <f t="shared" si="7"/>
        <v>1.0089619846918001</v>
      </c>
    </row>
    <row r="78" spans="1:11">
      <c r="A78" s="134"/>
      <c r="B78" s="159"/>
      <c r="C78" s="160"/>
      <c r="D78" s="25"/>
      <c r="E78" s="3"/>
      <c r="F78" s="2" t="str">
        <f t="shared" si="9"/>
        <v/>
      </c>
      <c r="G78" s="2" t="str">
        <f t="shared" si="10"/>
        <v xml:space="preserve"> </v>
      </c>
      <c r="H78" s="32" t="str">
        <f>IFERROR(INDEX('直管換算表（参考）'!$C$5:$I$29,MATCH(B78,'直管換算表（参考）'!$B$5:$B$29,0),MATCH(D78,'直管換算表（参考）'!$C$4:$I$4,0)),"")</f>
        <v/>
      </c>
      <c r="I78" s="81" t="str">
        <f t="shared" si="11"/>
        <v>　</v>
      </c>
      <c r="J78" t="str">
        <f t="shared" si="6"/>
        <v>　</v>
      </c>
      <c r="K78" t="str">
        <f t="shared" si="7"/>
        <v/>
      </c>
    </row>
    <row r="79" spans="1:11">
      <c r="A79" s="74"/>
      <c r="B79" s="161"/>
      <c r="C79" s="162"/>
      <c r="D79" s="25"/>
      <c r="E79" s="3"/>
      <c r="F79" s="2" t="str">
        <f t="shared" si="9"/>
        <v/>
      </c>
      <c r="G79" s="2" t="str">
        <f t="shared" si="10"/>
        <v xml:space="preserve"> </v>
      </c>
      <c r="H79" s="32" t="str">
        <f>IFERROR(INDEX('直管換算表（参考）'!$C$5:$I$29,MATCH(B79,'直管換算表（参考）'!$B$5:$B$29,0),MATCH(D79,'直管換算表（参考）'!$C$4:$I$4,0)),"")</f>
        <v/>
      </c>
      <c r="I79" s="81" t="str">
        <f t="shared" si="11"/>
        <v>　</v>
      </c>
      <c r="J79" t="str">
        <f t="shared" si="6"/>
        <v>　</v>
      </c>
      <c r="K79" t="str">
        <f t="shared" si="7"/>
        <v/>
      </c>
    </row>
    <row r="80" spans="1:11">
      <c r="A80" s="74"/>
      <c r="B80" s="161"/>
      <c r="C80" s="162"/>
      <c r="D80" s="25"/>
      <c r="E80" s="3"/>
      <c r="F80" s="2" t="str">
        <f t="shared" si="9"/>
        <v/>
      </c>
      <c r="G80" s="2" t="str">
        <f t="shared" si="10"/>
        <v xml:space="preserve"> </v>
      </c>
      <c r="H80" s="32" t="str">
        <f>IFERROR(INDEX('直管換算表（参考）'!$C$5:$I$29,MATCH(B80,'直管換算表（参考）'!$B$5:$B$29,0),MATCH(D80,'直管換算表（参考）'!$C$4:$I$4,0)),"")</f>
        <v/>
      </c>
      <c r="I80" s="81" t="str">
        <f t="shared" si="11"/>
        <v>　</v>
      </c>
      <c r="J80" t="str">
        <f t="shared" si="6"/>
        <v>　</v>
      </c>
      <c r="K80" t="str">
        <f t="shared" si="7"/>
        <v/>
      </c>
    </row>
    <row r="81" spans="1:11">
      <c r="A81" s="74"/>
      <c r="B81" s="161"/>
      <c r="C81" s="162"/>
      <c r="D81" s="25"/>
      <c r="E81" s="3"/>
      <c r="F81" s="2" t="str">
        <f t="shared" si="9"/>
        <v/>
      </c>
      <c r="G81" s="2" t="str">
        <f t="shared" si="10"/>
        <v xml:space="preserve"> </v>
      </c>
      <c r="H81" s="32" t="str">
        <f>IFERROR(INDEX('直管換算表（参考）'!$C$5:$I$29,MATCH(B81,'直管換算表（参考）'!$B$5:$B$29,0),MATCH(D81,'直管換算表（参考）'!$C$4:$I$4,0)),"")</f>
        <v/>
      </c>
      <c r="I81" s="81" t="str">
        <f t="shared" si="11"/>
        <v>　</v>
      </c>
      <c r="J81" t="str">
        <f t="shared" si="6"/>
        <v>　</v>
      </c>
      <c r="K81" t="str">
        <f t="shared" si="7"/>
        <v/>
      </c>
    </row>
    <row r="82" spans="1:11">
      <c r="A82" s="74"/>
      <c r="B82" s="161"/>
      <c r="C82" s="162"/>
      <c r="D82" s="25"/>
      <c r="E82" s="3"/>
      <c r="F82" s="2" t="str">
        <f t="shared" si="9"/>
        <v/>
      </c>
      <c r="G82" s="2" t="str">
        <f t="shared" si="10"/>
        <v xml:space="preserve"> </v>
      </c>
      <c r="H82" s="32" t="str">
        <f>IFERROR(INDEX('直管換算表（参考）'!$C$5:$I$29,MATCH(B82,'直管換算表（参考）'!$B$5:$B$29,0),MATCH(D82,'直管換算表（参考）'!$C$4:$I$4,0)),"")</f>
        <v/>
      </c>
      <c r="I82" s="81" t="str">
        <f t="shared" si="11"/>
        <v>　</v>
      </c>
      <c r="J82" t="str">
        <f t="shared" si="6"/>
        <v>　</v>
      </c>
      <c r="K82" t="str">
        <f t="shared" si="7"/>
        <v/>
      </c>
    </row>
    <row r="83" spans="1:11">
      <c r="A83" s="74"/>
      <c r="B83" s="161"/>
      <c r="C83" s="162"/>
      <c r="D83" s="25"/>
      <c r="E83" s="3"/>
      <c r="F83" s="2" t="str">
        <f t="shared" si="9"/>
        <v/>
      </c>
      <c r="G83" s="2" t="str">
        <f t="shared" si="10"/>
        <v xml:space="preserve"> </v>
      </c>
      <c r="H83" s="32" t="str">
        <f>IFERROR(INDEX('直管換算表（参考）'!$C$5:$I$29,MATCH(B83,'直管換算表（参考）'!$B$5:$B$29,0),MATCH(D83,'直管換算表（参考）'!$C$4:$I$4,0)),"")</f>
        <v/>
      </c>
      <c r="I83" s="81" t="str">
        <f t="shared" si="11"/>
        <v>　</v>
      </c>
      <c r="J83" t="str">
        <f t="shared" si="6"/>
        <v>　</v>
      </c>
      <c r="K83" t="str">
        <f t="shared" si="7"/>
        <v/>
      </c>
    </row>
    <row r="84" spans="1:11">
      <c r="A84" s="7"/>
      <c r="B84" s="161"/>
      <c r="C84" s="162"/>
      <c r="D84" s="25"/>
      <c r="E84" s="3"/>
      <c r="F84" s="2" t="str">
        <f t="shared" si="9"/>
        <v/>
      </c>
      <c r="G84" s="2" t="str">
        <f t="shared" si="10"/>
        <v xml:space="preserve"> </v>
      </c>
      <c r="H84" s="32" t="str">
        <f>IFERROR(INDEX('直管換算表（参考）'!$C$5:$I$29,MATCH(B84,'直管換算表（参考）'!$B$5:$B$29,0),MATCH(D84,'直管換算表（参考）'!$C$4:$I$4,0)),"")</f>
        <v/>
      </c>
      <c r="I84" s="81" t="str">
        <f t="shared" si="11"/>
        <v>　</v>
      </c>
      <c r="J84" t="str">
        <f t="shared" si="6"/>
        <v>　</v>
      </c>
      <c r="K84" t="str">
        <f t="shared" si="7"/>
        <v/>
      </c>
    </row>
    <row r="85" spans="1:11">
      <c r="A85" s="109"/>
      <c r="B85" s="19" t="s">
        <v>88</v>
      </c>
      <c r="C85" s="19"/>
      <c r="D85" s="121">
        <v>13</v>
      </c>
      <c r="E85" s="19"/>
      <c r="F85" s="19">
        <f t="shared" si="9"/>
        <v>0</v>
      </c>
      <c r="G85" s="19"/>
      <c r="H85" s="19" t="str">
        <f>IFERROR(INDEX('直管換算表（参考）'!$C$5:$I$29,MATCH(B85,'直管換算表（参考）'!$B$5:$B$29,0),MATCH(D85,'直管換算表（参考）'!$C$4:$I$4,0)),"")</f>
        <v/>
      </c>
      <c r="I85" s="75">
        <f>IF(D85&gt;0,1,"")</f>
        <v>1</v>
      </c>
    </row>
    <row r="86" spans="1:11">
      <c r="A86" s="38"/>
      <c r="B86" s="2" t="s">
        <v>78</v>
      </c>
      <c r="C86" s="2"/>
      <c r="D86" s="2"/>
      <c r="E86" s="2"/>
      <c r="F86" s="2"/>
      <c r="G86" s="20"/>
      <c r="H86" s="24"/>
      <c r="I86" s="136">
        <v>7</v>
      </c>
      <c r="J86" s="12" t="str">
        <f>IF(I86&gt;10,"エラー　制限高超え","")</f>
        <v/>
      </c>
    </row>
    <row r="87" spans="1:11">
      <c r="A87" s="38"/>
      <c r="B87" s="9" t="s">
        <v>185</v>
      </c>
      <c r="C87" s="10"/>
      <c r="D87" s="10"/>
      <c r="E87" s="10"/>
      <c r="F87" s="10"/>
      <c r="G87" s="10"/>
      <c r="H87" s="11"/>
      <c r="I87" s="136">
        <v>7</v>
      </c>
    </row>
    <row r="88" spans="1:11" ht="13.15" thickBot="1">
      <c r="A88" s="40"/>
      <c r="B88" s="86" t="s">
        <v>127</v>
      </c>
      <c r="C88" s="87"/>
      <c r="D88" s="87"/>
      <c r="E88" s="87"/>
      <c r="F88" s="87"/>
      <c r="G88" s="87"/>
      <c r="H88" s="88"/>
      <c r="I88" s="76">
        <f>IF(SUM(I64:I87),SUM(I64:I87)," ")</f>
        <v>19.4735246605293</v>
      </c>
    </row>
    <row r="90" spans="1:11">
      <c r="A90" s="34" t="s">
        <v>186</v>
      </c>
    </row>
    <row r="91" spans="1:11">
      <c r="A91" t="s">
        <v>69</v>
      </c>
      <c r="C91" s="32">
        <f>I59</f>
        <v>4.084953392727825</v>
      </c>
      <c r="D91" t="s">
        <v>173</v>
      </c>
    </row>
    <row r="92" spans="1:11">
      <c r="A92" t="s">
        <v>70</v>
      </c>
      <c r="C92" s="32">
        <f>I88</f>
        <v>19.4735246605293</v>
      </c>
      <c r="D92" t="s">
        <v>173</v>
      </c>
    </row>
    <row r="93" spans="1:11">
      <c r="A93" t="s">
        <v>71</v>
      </c>
      <c r="C93" s="32">
        <f>IFERROR(C91+C92,"")</f>
        <v>23.558478053257126</v>
      </c>
      <c r="D93" t="s">
        <v>74</v>
      </c>
    </row>
    <row r="94" spans="1:11">
      <c r="A94" t="s">
        <v>75</v>
      </c>
      <c r="C94" s="32">
        <f>IFERROR(ROUND(C93*0.0098,3),"")</f>
        <v>0.23100000000000001</v>
      </c>
      <c r="D94" t="s">
        <v>76</v>
      </c>
    </row>
    <row r="95" spans="1:11">
      <c r="C95" s="10"/>
    </row>
    <row r="96" spans="1:11" ht="20.100000000000001" customHeight="1">
      <c r="A96" s="155" t="s">
        <v>72</v>
      </c>
      <c r="B96" s="156"/>
      <c r="C96" s="102" t="str">
        <f>IF(C94="","",IF(B33&gt;C94,"ＯＫ","ＮＧ"))</f>
        <v>ＯＫ</v>
      </c>
      <c r="D96" s="103" t="s">
        <v>73</v>
      </c>
      <c r="E96" s="107" t="str">
        <f>IF(C96="","",IF(C96="ＯＫ","設定の管径とする","圧力損失が大きく、使用状況により水の出が悪い又は出ない場合があります。再設計してください。"))</f>
        <v>設定の管径とする</v>
      </c>
      <c r="F96" s="33"/>
      <c r="G96" s="33"/>
      <c r="H96" s="33"/>
      <c r="I96" s="28"/>
    </row>
    <row r="97" spans="1:10" ht="20.100000000000001" customHeight="1">
      <c r="A97" s="34"/>
      <c r="B97" s="104" t="s">
        <v>80</v>
      </c>
      <c r="C97" s="105">
        <f>MAX(F48:F84)</f>
        <v>1.9556959407132097</v>
      </c>
      <c r="D97" s="103" t="s">
        <v>172</v>
      </c>
      <c r="E97" s="106" t="str">
        <f>IF(C97=0,"",IF(C97&gt;2,"ウォータハンマが発生する可能性があります。","問題なし"))</f>
        <v>問題なし</v>
      </c>
      <c r="F97" s="14"/>
      <c r="G97" s="14"/>
      <c r="H97" s="14"/>
      <c r="I97" s="14"/>
    </row>
    <row r="101" spans="1:10">
      <c r="J101" s="26"/>
    </row>
    <row r="102" spans="1:10">
      <c r="J102" s="26"/>
    </row>
    <row r="104" spans="1:10">
      <c r="J104" s="14"/>
    </row>
  </sheetData>
  <sheetProtection formatCells="0" selectLockedCells="1" selectUnlockedCells="1"/>
  <mergeCells count="54">
    <mergeCell ref="J46:J47"/>
    <mergeCell ref="K46:K47"/>
    <mergeCell ref="B81:C81"/>
    <mergeCell ref="B82:C82"/>
    <mergeCell ref="B83:C83"/>
    <mergeCell ref="A59:H59"/>
    <mergeCell ref="B62:C63"/>
    <mergeCell ref="B64:C64"/>
    <mergeCell ref="B65:C65"/>
    <mergeCell ref="B57:C57"/>
    <mergeCell ref="B58:C58"/>
    <mergeCell ref="A46:A47"/>
    <mergeCell ref="B46:C47"/>
    <mergeCell ref="B48:C48"/>
    <mergeCell ref="B49:C49"/>
    <mergeCell ref="B50:C50"/>
    <mergeCell ref="A8:A9"/>
    <mergeCell ref="D38:E38"/>
    <mergeCell ref="B84:C84"/>
    <mergeCell ref="B76:C76"/>
    <mergeCell ref="B77:C77"/>
    <mergeCell ref="B78:C78"/>
    <mergeCell ref="B79:C79"/>
    <mergeCell ref="B80:C80"/>
    <mergeCell ref="D43:E43"/>
    <mergeCell ref="D37:G37"/>
    <mergeCell ref="B51:C51"/>
    <mergeCell ref="B52:C52"/>
    <mergeCell ref="B53:C53"/>
    <mergeCell ref="B54:C54"/>
    <mergeCell ref="B55:C55"/>
    <mergeCell ref="B56:C56"/>
    <mergeCell ref="A62:A63"/>
    <mergeCell ref="A96:B96"/>
    <mergeCell ref="B66:C66"/>
    <mergeCell ref="B67:C67"/>
    <mergeCell ref="B68:C68"/>
    <mergeCell ref="B69:C69"/>
    <mergeCell ref="B70:C70"/>
    <mergeCell ref="B71:C71"/>
    <mergeCell ref="B72:C72"/>
    <mergeCell ref="B73:C73"/>
    <mergeCell ref="B74:C74"/>
    <mergeCell ref="B75:C75"/>
    <mergeCell ref="K2:K38"/>
    <mergeCell ref="G31:G32"/>
    <mergeCell ref="H31:H32"/>
    <mergeCell ref="D32:E32"/>
    <mergeCell ref="F31:F32"/>
    <mergeCell ref="F8:F9"/>
    <mergeCell ref="E2:F2"/>
    <mergeCell ref="G2:I2"/>
    <mergeCell ref="E3:F3"/>
    <mergeCell ref="G3:I3"/>
  </mergeCells>
  <phoneticPr fontId="1"/>
  <conditionalFormatting sqref="G10:G25">
    <cfRule type="colorScale" priority="1">
      <colorScale>
        <cfvo type="min"/>
        <cfvo type="max"/>
        <color theme="4" tint="0.59999389629810485"/>
        <color theme="4" tint="0.59999389629810485"/>
      </colorScale>
    </cfRule>
    <cfRule type="colorScale" priority="2">
      <colorScale>
        <cfvo type="min"/>
        <cfvo type="max"/>
        <color theme="3" tint="0.59999389629810485"/>
        <color theme="3" tint="0.59999389629810485"/>
      </colorScale>
    </cfRule>
    <cfRule type="expression" dxfId="0" priority="3">
      <formula>$C10&gt;0</formula>
    </cfRule>
  </conditionalFormatting>
  <dataValidations count="1">
    <dataValidation type="list" allowBlank="1" showInputMessage="1" showErrorMessage="1" sqref="A64:A84" xr:uid="{00000000-0002-0000-0100-000000000000}">
      <formula1>$A$48:$A$58</formula1>
    </dataValidation>
  </dataValidations>
  <pageMargins left="0.70866141732283472" right="0.70866141732283472" top="0.74803149606299213" bottom="0.74803149606299213" header="0.31496062992125984" footer="0.31496062992125984"/>
  <pageSetup paperSize="9" scale="95" orientation="portrait" r:id="rId1"/>
  <headerFooter>
    <oddHeader>&amp;R&amp;"-,斜体"&amp;8①各戸使用水量と戸数の同時使用率から同時使用水量を算定</oddHeader>
  </headerFooter>
  <rowBreaks count="1" manualBreakCount="1">
    <brk id="60" max="8"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表!$E$5:$E$12</xm:f>
          </x14:formula1>
          <xm:sqref>D48:D58</xm:sqref>
        </x14:dataValidation>
        <x14:dataValidation type="list" allowBlank="1" showInputMessage="1" showErrorMessage="1" xr:uid="{00000000-0002-0000-0100-000002000000}">
          <x14:formula1>
            <xm:f>'直管換算表（参考）'!$B$5:$B$29</xm:f>
          </x14:formula1>
          <xm:sqref>B64:B84 C78:C84 C64:C69</xm:sqref>
        </x14:dataValidation>
        <x14:dataValidation type="list" allowBlank="1" showInputMessage="1" showErrorMessage="1" xr:uid="{00000000-0002-0000-0100-000003000000}">
          <x14:formula1>
            <xm:f>表!$F$5:$F$11</xm:f>
          </x14:formula1>
          <xm:sqref>D64:D85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8"/>
  <sheetViews>
    <sheetView workbookViewId="0">
      <selection activeCell="B11" sqref="B11"/>
    </sheetView>
  </sheetViews>
  <sheetFormatPr defaultRowHeight="12.75"/>
  <cols>
    <col min="1" max="1" width="15.59765625" customWidth="1"/>
  </cols>
  <sheetData>
    <row r="1" spans="1:1">
      <c r="A1" t="s">
        <v>193</v>
      </c>
    </row>
    <row r="2" spans="1:1">
      <c r="A2" t="s">
        <v>195</v>
      </c>
    </row>
    <row r="3" spans="1:1">
      <c r="A3" t="s">
        <v>0</v>
      </c>
    </row>
    <row r="18" spans="1:4">
      <c r="A18" t="s">
        <v>194</v>
      </c>
    </row>
    <row r="19" spans="1:4">
      <c r="A19" t="s">
        <v>196</v>
      </c>
    </row>
    <row r="20" spans="1:4">
      <c r="A20" t="s">
        <v>20</v>
      </c>
    </row>
    <row r="21" spans="1:4">
      <c r="A21" s="2" t="s">
        <v>21</v>
      </c>
      <c r="B21" s="187" t="s">
        <v>22</v>
      </c>
      <c r="C21" s="187"/>
      <c r="D21" s="187"/>
    </row>
    <row r="22" spans="1:4">
      <c r="A22" s="13">
        <v>1</v>
      </c>
      <c r="B22" s="185">
        <v>1</v>
      </c>
      <c r="C22" s="185"/>
      <c r="D22" s="185"/>
    </row>
    <row r="23" spans="1:4">
      <c r="A23" s="13" t="s">
        <v>24</v>
      </c>
      <c r="B23" s="185">
        <v>2</v>
      </c>
      <c r="C23" s="185"/>
      <c r="D23" s="185"/>
    </row>
    <row r="24" spans="1:4">
      <c r="A24" s="13" t="s">
        <v>23</v>
      </c>
      <c r="B24" s="185">
        <v>3</v>
      </c>
      <c r="C24" s="185"/>
      <c r="D24" s="185"/>
    </row>
    <row r="25" spans="1:4">
      <c r="A25" s="13" t="s">
        <v>25</v>
      </c>
      <c r="B25" s="185">
        <v>4</v>
      </c>
      <c r="C25" s="185"/>
      <c r="D25" s="185"/>
    </row>
    <row r="26" spans="1:4">
      <c r="A26" s="13" t="s">
        <v>26</v>
      </c>
      <c r="B26" s="185">
        <v>5</v>
      </c>
      <c r="C26" s="185"/>
      <c r="D26" s="185"/>
    </row>
    <row r="27" spans="1:4">
      <c r="A27" s="13" t="s">
        <v>27</v>
      </c>
      <c r="B27" s="185">
        <v>6</v>
      </c>
      <c r="C27" s="185"/>
      <c r="D27" s="185"/>
    </row>
    <row r="28" spans="1:4">
      <c r="A28" s="4"/>
      <c r="B28" s="4"/>
      <c r="C28" s="4"/>
      <c r="D28" s="4"/>
    </row>
    <row r="29" spans="1:4">
      <c r="A29" t="s">
        <v>198</v>
      </c>
      <c r="B29" s="4"/>
      <c r="C29" s="4"/>
      <c r="D29" s="4"/>
    </row>
    <row r="30" spans="1:4">
      <c r="A30" t="s">
        <v>207</v>
      </c>
    </row>
    <row r="31" spans="1:4">
      <c r="A31" t="s">
        <v>196</v>
      </c>
    </row>
    <row r="32" spans="1:4">
      <c r="A32" s="14" t="s">
        <v>197</v>
      </c>
    </row>
    <row r="35" spans="1:1">
      <c r="A35" t="s">
        <v>205</v>
      </c>
    </row>
    <row r="36" spans="1:1">
      <c r="A36" t="s">
        <v>199</v>
      </c>
    </row>
    <row r="37" spans="1:1">
      <c r="A37" t="s">
        <v>203</v>
      </c>
    </row>
    <row r="38" spans="1:1">
      <c r="A38" t="s">
        <v>204</v>
      </c>
    </row>
    <row r="39" spans="1:1">
      <c r="A39" t="s">
        <v>206</v>
      </c>
    </row>
    <row r="40" spans="1:1">
      <c r="A40" t="s">
        <v>199</v>
      </c>
    </row>
    <row r="41" spans="1:1">
      <c r="A41" t="s">
        <v>202</v>
      </c>
    </row>
    <row r="42" spans="1:1">
      <c r="A42" t="s">
        <v>200</v>
      </c>
    </row>
    <row r="43" spans="1:1">
      <c r="A43" t="s">
        <v>201</v>
      </c>
    </row>
    <row r="45" spans="1:1">
      <c r="A45" t="s">
        <v>208</v>
      </c>
    </row>
    <row r="46" spans="1:1">
      <c r="A46" t="s">
        <v>209</v>
      </c>
    </row>
    <row r="64" spans="1:1">
      <c r="A64" t="s">
        <v>36</v>
      </c>
    </row>
    <row r="66" spans="1:5">
      <c r="A66" t="s">
        <v>37</v>
      </c>
    </row>
    <row r="67" spans="1:5">
      <c r="E67" t="s">
        <v>38</v>
      </c>
    </row>
    <row r="68" spans="1:5">
      <c r="E68" t="s">
        <v>42</v>
      </c>
    </row>
    <row r="69" spans="1:5">
      <c r="E69" t="s">
        <v>39</v>
      </c>
    </row>
    <row r="70" spans="1:5">
      <c r="E70" t="s">
        <v>40</v>
      </c>
    </row>
    <row r="71" spans="1:5">
      <c r="E71" t="s">
        <v>41</v>
      </c>
    </row>
    <row r="72" spans="1:5">
      <c r="A72" t="s">
        <v>140</v>
      </c>
    </row>
    <row r="73" spans="1:5">
      <c r="E73" t="s">
        <v>141</v>
      </c>
    </row>
    <row r="74" spans="1:5">
      <c r="E74" t="s">
        <v>142</v>
      </c>
    </row>
    <row r="75" spans="1:5">
      <c r="E75" t="s">
        <v>143</v>
      </c>
    </row>
    <row r="77" spans="1:5">
      <c r="A77" t="s">
        <v>43</v>
      </c>
    </row>
    <row r="78" spans="1:5">
      <c r="A78" t="s">
        <v>44</v>
      </c>
    </row>
    <row r="79" spans="1:5">
      <c r="A79" t="s">
        <v>144</v>
      </c>
    </row>
    <row r="98" spans="1:4">
      <c r="A98" t="s">
        <v>158</v>
      </c>
    </row>
    <row r="102" spans="1:4">
      <c r="B102" s="6"/>
      <c r="C102" s="14"/>
      <c r="D102" s="186"/>
    </row>
    <row r="103" spans="1:4">
      <c r="B103" s="6"/>
      <c r="C103" s="14"/>
      <c r="D103" s="186"/>
    </row>
    <row r="108" spans="1:4">
      <c r="A108" t="s">
        <v>159</v>
      </c>
    </row>
  </sheetData>
  <sheetProtection algorithmName="SHA-512" hashValue="MkSdbh3yRVaVZxXhiFCpzlslfuBUVfWvtoUJNaYj+9s3bFhDX79bKMq/f+OUQ5TKpTp2kDPKhs9zhHuQKEsO5w==" saltValue="Yg9lRmZ68mZXEDHTnCKZQg==" spinCount="100000" sheet="1" objects="1" scenarios="1"/>
  <mergeCells count="8">
    <mergeCell ref="B27:D27"/>
    <mergeCell ref="D102:D103"/>
    <mergeCell ref="B21:D21"/>
    <mergeCell ref="B22:D22"/>
    <mergeCell ref="B23:D23"/>
    <mergeCell ref="B24:D24"/>
    <mergeCell ref="B25:D25"/>
    <mergeCell ref="B26:D26"/>
  </mergeCells>
  <phoneticPr fontId="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B2:J39"/>
  <sheetViews>
    <sheetView workbookViewId="0">
      <selection activeCell="F27" sqref="F27"/>
    </sheetView>
  </sheetViews>
  <sheetFormatPr defaultRowHeight="12.75"/>
  <cols>
    <col min="2" max="2" width="30.46484375" bestFit="1" customWidth="1"/>
  </cols>
  <sheetData>
    <row r="2" spans="2:10">
      <c r="B2" t="s">
        <v>89</v>
      </c>
    </row>
    <row r="4" spans="2:10">
      <c r="B4" s="20"/>
      <c r="C4" s="13">
        <v>13</v>
      </c>
      <c r="D4" s="13">
        <v>20</v>
      </c>
      <c r="E4" s="13">
        <v>25</v>
      </c>
      <c r="F4" s="13">
        <v>30</v>
      </c>
      <c r="G4" s="13">
        <v>40</v>
      </c>
      <c r="H4" s="13">
        <v>50</v>
      </c>
      <c r="I4" s="13">
        <v>75</v>
      </c>
    </row>
    <row r="5" spans="2:10">
      <c r="B5" s="20" t="s">
        <v>102</v>
      </c>
      <c r="C5" s="13">
        <v>3</v>
      </c>
      <c r="D5" s="13">
        <v>8</v>
      </c>
      <c r="E5" s="13">
        <v>8</v>
      </c>
      <c r="F5" s="13" t="s">
        <v>91</v>
      </c>
      <c r="G5" s="13" t="s">
        <v>91</v>
      </c>
      <c r="H5" s="13" t="s">
        <v>91</v>
      </c>
      <c r="I5" s="13" t="s">
        <v>91</v>
      </c>
    </row>
    <row r="6" spans="2:10">
      <c r="B6" s="22" t="s">
        <v>103</v>
      </c>
      <c r="C6" s="13">
        <v>2.4</v>
      </c>
      <c r="D6" s="13">
        <v>3.6</v>
      </c>
      <c r="E6" s="13">
        <v>4.5</v>
      </c>
      <c r="F6" s="13" t="s">
        <v>91</v>
      </c>
      <c r="G6" s="13" t="s">
        <v>91</v>
      </c>
      <c r="H6" s="13" t="s">
        <v>91</v>
      </c>
      <c r="I6" s="13" t="s">
        <v>91</v>
      </c>
    </row>
    <row r="7" spans="2:10">
      <c r="B7" s="21" t="s">
        <v>96</v>
      </c>
      <c r="C7" s="13">
        <v>0.5</v>
      </c>
      <c r="D7" s="13">
        <v>0.5</v>
      </c>
      <c r="E7" s="13">
        <v>0.5</v>
      </c>
      <c r="F7" s="13">
        <v>0.8</v>
      </c>
      <c r="G7" s="13">
        <v>0.8</v>
      </c>
      <c r="H7" s="13">
        <v>1.2</v>
      </c>
      <c r="I7" s="13" t="s">
        <v>91</v>
      </c>
    </row>
    <row r="8" spans="2:10">
      <c r="B8" s="21" t="s">
        <v>99</v>
      </c>
      <c r="C8" s="13" t="s">
        <v>91</v>
      </c>
      <c r="D8" s="13">
        <v>1.1000000000000001</v>
      </c>
      <c r="E8" s="13">
        <v>1</v>
      </c>
      <c r="F8" s="13">
        <v>1.3</v>
      </c>
      <c r="G8" s="13">
        <v>1.6</v>
      </c>
      <c r="H8" s="13">
        <v>2.1</v>
      </c>
      <c r="I8" s="13">
        <v>3.2</v>
      </c>
    </row>
    <row r="9" spans="2:10">
      <c r="B9" s="22" t="s">
        <v>147</v>
      </c>
      <c r="C9" s="13">
        <v>3</v>
      </c>
      <c r="D9" s="13">
        <v>3.1</v>
      </c>
      <c r="E9" s="13">
        <v>3.2</v>
      </c>
      <c r="F9" s="13">
        <v>3.6</v>
      </c>
      <c r="G9" s="13">
        <v>3.3</v>
      </c>
      <c r="H9" s="13">
        <v>3.3</v>
      </c>
      <c r="I9" s="13">
        <v>4.5999999999999996</v>
      </c>
    </row>
    <row r="10" spans="2:10">
      <c r="B10" s="21" t="s">
        <v>97</v>
      </c>
      <c r="C10" s="13">
        <v>0.5</v>
      </c>
      <c r="D10" s="13">
        <v>0.5</v>
      </c>
      <c r="E10" s="13">
        <v>1</v>
      </c>
      <c r="F10" s="13">
        <v>1</v>
      </c>
      <c r="G10" s="13">
        <v>1</v>
      </c>
      <c r="H10" s="13">
        <v>1.5</v>
      </c>
      <c r="I10" s="13" t="s">
        <v>91</v>
      </c>
    </row>
    <row r="11" spans="2:10">
      <c r="B11" s="21" t="s">
        <v>100</v>
      </c>
      <c r="C11" s="13" t="s">
        <v>91</v>
      </c>
      <c r="D11" s="13">
        <v>1.1000000000000001</v>
      </c>
      <c r="E11" s="13">
        <v>1.2</v>
      </c>
      <c r="F11" s="13" t="s">
        <v>91</v>
      </c>
      <c r="G11" s="13">
        <v>2</v>
      </c>
      <c r="H11" s="13">
        <v>2.6</v>
      </c>
      <c r="I11" s="13">
        <v>3.1</v>
      </c>
    </row>
    <row r="12" spans="2:10">
      <c r="B12" s="22" t="s">
        <v>148</v>
      </c>
      <c r="C12" s="13">
        <v>3.8</v>
      </c>
      <c r="D12" s="13">
        <v>3.8</v>
      </c>
      <c r="E12" s="13">
        <v>3.3</v>
      </c>
      <c r="F12" s="13">
        <v>4</v>
      </c>
      <c r="G12" s="13">
        <v>3.6</v>
      </c>
      <c r="H12" s="13">
        <v>3.5</v>
      </c>
      <c r="I12" s="13">
        <v>4.9000000000000004</v>
      </c>
    </row>
    <row r="13" spans="2:10">
      <c r="B13" s="21" t="s">
        <v>98</v>
      </c>
      <c r="C13" s="13" t="s">
        <v>91</v>
      </c>
      <c r="D13" s="13" t="s">
        <v>91</v>
      </c>
      <c r="E13" s="13" t="s">
        <v>91</v>
      </c>
      <c r="F13" s="13">
        <v>1</v>
      </c>
      <c r="G13" s="13">
        <v>1</v>
      </c>
      <c r="H13" s="13">
        <v>1.5</v>
      </c>
      <c r="I13" s="13" t="s">
        <v>91</v>
      </c>
    </row>
    <row r="14" spans="2:10">
      <c r="B14" s="21" t="s">
        <v>101</v>
      </c>
      <c r="C14" s="13" t="s">
        <v>91</v>
      </c>
      <c r="D14" s="13">
        <v>2.6</v>
      </c>
      <c r="E14" s="13">
        <v>2.4</v>
      </c>
      <c r="F14" s="13">
        <v>4</v>
      </c>
      <c r="G14" s="13">
        <v>3</v>
      </c>
      <c r="H14" s="13">
        <v>3.5</v>
      </c>
      <c r="I14" s="13" t="s">
        <v>91</v>
      </c>
    </row>
    <row r="15" spans="2:10">
      <c r="B15" s="22" t="s">
        <v>149</v>
      </c>
      <c r="C15" s="13" t="s">
        <v>91</v>
      </c>
      <c r="D15" s="13" t="s">
        <v>91</v>
      </c>
      <c r="E15" s="13" t="s">
        <v>91</v>
      </c>
      <c r="F15" s="13" t="s">
        <v>91</v>
      </c>
      <c r="G15" s="13" t="s">
        <v>91</v>
      </c>
      <c r="H15" s="13">
        <v>3.5</v>
      </c>
      <c r="I15" s="13">
        <v>4.9000000000000004</v>
      </c>
      <c r="J15" t="s">
        <v>150</v>
      </c>
    </row>
    <row r="16" spans="2:10">
      <c r="B16" s="21" t="s">
        <v>104</v>
      </c>
      <c r="C16" s="13">
        <v>3.5</v>
      </c>
      <c r="D16" s="13">
        <v>2.2999999999999998</v>
      </c>
      <c r="E16" s="13">
        <v>1.7</v>
      </c>
      <c r="F16" s="13">
        <v>1.3</v>
      </c>
      <c r="G16" s="13">
        <v>1.7</v>
      </c>
      <c r="H16" s="13">
        <v>1.9</v>
      </c>
      <c r="I16" s="13" t="s">
        <v>91</v>
      </c>
    </row>
    <row r="17" spans="2:9">
      <c r="B17" s="21" t="s">
        <v>105</v>
      </c>
      <c r="C17" s="13">
        <v>0.12</v>
      </c>
      <c r="D17" s="13">
        <v>0.15</v>
      </c>
      <c r="E17" s="13">
        <v>0.18</v>
      </c>
      <c r="F17" s="13">
        <v>0.24</v>
      </c>
      <c r="G17" s="13">
        <v>0.3</v>
      </c>
      <c r="H17" s="13">
        <v>0.39</v>
      </c>
      <c r="I17" s="13">
        <v>0.63</v>
      </c>
    </row>
    <row r="18" spans="2:9">
      <c r="B18" s="21" t="s">
        <v>106</v>
      </c>
      <c r="C18" s="13">
        <v>4.5</v>
      </c>
      <c r="D18" s="13">
        <v>6</v>
      </c>
      <c r="E18" s="13">
        <v>7.5</v>
      </c>
      <c r="F18" s="13">
        <v>10.5</v>
      </c>
      <c r="G18" s="13">
        <v>13.5</v>
      </c>
      <c r="H18" s="13">
        <v>16.5</v>
      </c>
      <c r="I18" s="13" t="s">
        <v>91</v>
      </c>
    </row>
    <row r="19" spans="2:9">
      <c r="B19" s="21" t="s">
        <v>107</v>
      </c>
      <c r="C19" s="13">
        <v>5.5</v>
      </c>
      <c r="D19" s="13">
        <v>2.7</v>
      </c>
      <c r="E19" s="13">
        <v>2.9</v>
      </c>
      <c r="F19" s="13">
        <v>3.2</v>
      </c>
      <c r="G19" s="13">
        <v>2.6</v>
      </c>
      <c r="H19" s="13">
        <v>3.7</v>
      </c>
      <c r="I19" s="13" t="s">
        <v>91</v>
      </c>
    </row>
    <row r="20" spans="2:9">
      <c r="B20" s="21" t="s">
        <v>108</v>
      </c>
      <c r="C20" s="13">
        <v>1.2</v>
      </c>
      <c r="D20" s="13">
        <v>1.6</v>
      </c>
      <c r="E20" s="13">
        <v>2</v>
      </c>
      <c r="F20" s="13">
        <v>2.5</v>
      </c>
      <c r="G20" s="13">
        <v>3.1</v>
      </c>
      <c r="H20" s="13">
        <v>4</v>
      </c>
      <c r="I20" s="13" t="s">
        <v>91</v>
      </c>
    </row>
    <row r="21" spans="2:9">
      <c r="B21" s="21" t="s">
        <v>109</v>
      </c>
      <c r="C21" s="13">
        <v>1.5</v>
      </c>
      <c r="D21" s="13">
        <v>3</v>
      </c>
      <c r="E21" s="13">
        <v>3.5</v>
      </c>
      <c r="F21" s="13">
        <v>5.5</v>
      </c>
      <c r="G21" s="13">
        <v>7.5</v>
      </c>
      <c r="H21" s="13">
        <v>8</v>
      </c>
      <c r="I21" s="13">
        <v>26</v>
      </c>
    </row>
    <row r="22" spans="2:9">
      <c r="B22" s="21" t="s">
        <v>110</v>
      </c>
      <c r="C22" s="13">
        <v>1.5</v>
      </c>
      <c r="D22" s="13">
        <v>2</v>
      </c>
      <c r="E22" s="13">
        <v>3</v>
      </c>
      <c r="F22" s="13">
        <v>3</v>
      </c>
      <c r="G22" s="13">
        <v>3</v>
      </c>
      <c r="H22" s="13">
        <v>3</v>
      </c>
      <c r="I22" s="13" t="s">
        <v>111</v>
      </c>
    </row>
    <row r="23" spans="2:9">
      <c r="B23" s="21" t="s">
        <v>112</v>
      </c>
      <c r="C23" s="13">
        <v>1.5</v>
      </c>
      <c r="D23" s="13">
        <v>2</v>
      </c>
      <c r="E23" s="13">
        <v>3</v>
      </c>
      <c r="F23" s="13">
        <v>3</v>
      </c>
      <c r="G23" s="13">
        <v>3</v>
      </c>
      <c r="H23" s="13">
        <v>3</v>
      </c>
      <c r="I23" s="13" t="s">
        <v>111</v>
      </c>
    </row>
    <row r="24" spans="2:9">
      <c r="B24" s="21" t="s">
        <v>58</v>
      </c>
      <c r="C24" s="13">
        <v>2.5</v>
      </c>
      <c r="D24" s="13">
        <v>2</v>
      </c>
      <c r="E24" s="13">
        <v>3</v>
      </c>
      <c r="F24" s="13">
        <v>5</v>
      </c>
      <c r="G24" s="13">
        <v>8</v>
      </c>
      <c r="H24" s="13">
        <v>12</v>
      </c>
      <c r="I24" s="13" t="s">
        <v>111</v>
      </c>
    </row>
    <row r="25" spans="2:9">
      <c r="B25" s="21" t="s">
        <v>90</v>
      </c>
      <c r="C25" s="13">
        <v>3.5</v>
      </c>
      <c r="D25" s="13">
        <v>9</v>
      </c>
      <c r="E25" s="13">
        <v>15</v>
      </c>
      <c r="F25" s="13">
        <v>17</v>
      </c>
      <c r="G25" s="13">
        <v>24</v>
      </c>
      <c r="H25" s="13">
        <v>25</v>
      </c>
      <c r="I25" s="13" t="s">
        <v>91</v>
      </c>
    </row>
    <row r="26" spans="2:9">
      <c r="B26" s="21" t="s">
        <v>92</v>
      </c>
      <c r="C26" s="13" t="s">
        <v>91</v>
      </c>
      <c r="D26" s="13">
        <v>4</v>
      </c>
      <c r="E26" s="13">
        <v>4</v>
      </c>
      <c r="F26" s="13">
        <v>6</v>
      </c>
      <c r="G26" s="13">
        <v>8</v>
      </c>
      <c r="H26" s="13">
        <v>14</v>
      </c>
      <c r="I26" s="13" t="s">
        <v>91</v>
      </c>
    </row>
    <row r="27" spans="2:9">
      <c r="B27" s="21" t="s">
        <v>93</v>
      </c>
      <c r="C27" s="13" t="s">
        <v>91</v>
      </c>
      <c r="D27" s="13" t="s">
        <v>91</v>
      </c>
      <c r="E27" s="13">
        <v>2</v>
      </c>
      <c r="F27" s="13">
        <v>4</v>
      </c>
      <c r="G27" s="13">
        <v>10</v>
      </c>
      <c r="H27" s="13">
        <v>15</v>
      </c>
      <c r="I27" s="13" t="s">
        <v>91</v>
      </c>
    </row>
    <row r="28" spans="2:9">
      <c r="B28" s="21" t="s">
        <v>94</v>
      </c>
      <c r="C28" s="13" t="s">
        <v>91</v>
      </c>
      <c r="D28" s="13" t="s">
        <v>91</v>
      </c>
      <c r="E28" s="13">
        <v>1.5</v>
      </c>
      <c r="F28" s="13" t="s">
        <v>91</v>
      </c>
      <c r="G28" s="13" t="s">
        <v>91</v>
      </c>
      <c r="H28" s="13">
        <v>3</v>
      </c>
      <c r="I28" s="13">
        <v>9</v>
      </c>
    </row>
    <row r="29" spans="2:9">
      <c r="B29" s="21" t="s">
        <v>95</v>
      </c>
      <c r="C29" s="13">
        <v>1.5</v>
      </c>
      <c r="D29" s="13" t="s">
        <v>91</v>
      </c>
      <c r="E29" s="13" t="s">
        <v>91</v>
      </c>
      <c r="F29" s="13" t="s">
        <v>91</v>
      </c>
      <c r="G29" s="13" t="s">
        <v>91</v>
      </c>
      <c r="H29" s="13" t="s">
        <v>91</v>
      </c>
      <c r="I29" s="13" t="s">
        <v>91</v>
      </c>
    </row>
    <row r="31" spans="2:9">
      <c r="B31" t="s">
        <v>113</v>
      </c>
    </row>
    <row r="32" spans="2:9">
      <c r="B32" s="13" t="s">
        <v>114</v>
      </c>
      <c r="C32" s="185" t="s">
        <v>115</v>
      </c>
      <c r="D32" s="185"/>
      <c r="E32" s="185" t="s">
        <v>116</v>
      </c>
      <c r="F32" s="185"/>
      <c r="G32" s="185"/>
      <c r="H32" s="185"/>
      <c r="I32" s="185"/>
    </row>
    <row r="33" spans="2:9">
      <c r="B33" s="13" t="s">
        <v>117</v>
      </c>
      <c r="C33" s="185">
        <v>1</v>
      </c>
      <c r="D33" s="185"/>
      <c r="E33" s="185" t="s">
        <v>118</v>
      </c>
      <c r="F33" s="185"/>
      <c r="G33" s="185"/>
      <c r="H33" s="185"/>
      <c r="I33" s="185"/>
    </row>
    <row r="34" spans="2:9">
      <c r="B34" s="4"/>
      <c r="C34" s="4"/>
      <c r="D34" s="4"/>
      <c r="E34" s="4"/>
      <c r="F34" s="4"/>
      <c r="G34" s="4"/>
      <c r="H34" s="4"/>
      <c r="I34" s="4"/>
    </row>
    <row r="35" spans="2:9">
      <c r="B35" t="s">
        <v>119</v>
      </c>
    </row>
    <row r="36" spans="2:9">
      <c r="B36" s="13" t="s">
        <v>114</v>
      </c>
      <c r="C36" s="185" t="s">
        <v>120</v>
      </c>
      <c r="D36" s="185"/>
      <c r="E36" s="164" t="s">
        <v>116</v>
      </c>
      <c r="F36" s="188"/>
      <c r="G36" s="188"/>
      <c r="H36" s="188"/>
      <c r="I36" s="189"/>
    </row>
    <row r="37" spans="2:9">
      <c r="B37" s="13" t="s">
        <v>121</v>
      </c>
      <c r="C37" s="185" t="s">
        <v>122</v>
      </c>
      <c r="D37" s="185"/>
      <c r="E37" s="185" t="s">
        <v>123</v>
      </c>
      <c r="F37" s="185"/>
      <c r="G37" s="185"/>
      <c r="H37" s="185"/>
      <c r="I37" s="185"/>
    </row>
    <row r="38" spans="2:9">
      <c r="B38" s="13" t="s">
        <v>124</v>
      </c>
      <c r="C38" s="185" t="s">
        <v>125</v>
      </c>
      <c r="D38" s="185"/>
      <c r="E38" s="185" t="s">
        <v>123</v>
      </c>
      <c r="F38" s="185"/>
      <c r="G38" s="185"/>
      <c r="H38" s="185"/>
      <c r="I38" s="185"/>
    </row>
    <row r="39" spans="2:9">
      <c r="B39" s="13" t="s">
        <v>126</v>
      </c>
      <c r="C39" s="185">
        <v>7</v>
      </c>
      <c r="D39" s="185"/>
      <c r="E39" s="185" t="s">
        <v>123</v>
      </c>
      <c r="F39" s="185"/>
      <c r="G39" s="185"/>
      <c r="H39" s="185"/>
      <c r="I39" s="185"/>
    </row>
  </sheetData>
  <sheetProtection algorithmName="SHA-512" hashValue="MFVOR0dVxJ0kuhy8NuViRPaqDAhdJJL9Td68Vc2VCi1i08cbKxw4tSRkB+MKpQd5qQf2fqIUHCB6BoIohYXjdQ==" saltValue="TYFtnWGaOZmeEb8IW1xnLA==" spinCount="100000" sheet="1" objects="1" scenarios="1"/>
  <mergeCells count="12">
    <mergeCell ref="C39:D39"/>
    <mergeCell ref="E39:I39"/>
    <mergeCell ref="C37:D37"/>
    <mergeCell ref="E37:I37"/>
    <mergeCell ref="C38:D38"/>
    <mergeCell ref="E38:I38"/>
    <mergeCell ref="C36:D36"/>
    <mergeCell ref="E36:I36"/>
    <mergeCell ref="C32:D32"/>
    <mergeCell ref="E32:I32"/>
    <mergeCell ref="C33:D33"/>
    <mergeCell ref="E33:I33"/>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F218"/>
  <sheetViews>
    <sheetView topLeftCell="A4" workbookViewId="0">
      <selection activeCell="E6" sqref="E6"/>
    </sheetView>
  </sheetViews>
  <sheetFormatPr defaultRowHeight="12.75"/>
  <cols>
    <col min="2" max="2" width="9.46484375" bestFit="1" customWidth="1"/>
  </cols>
  <sheetData>
    <row r="3" spans="2:6">
      <c r="B3" t="s">
        <v>28</v>
      </c>
    </row>
    <row r="4" spans="2:6">
      <c r="B4" s="2">
        <v>1</v>
      </c>
      <c r="C4" s="2">
        <v>1</v>
      </c>
      <c r="E4" t="s">
        <v>151</v>
      </c>
    </row>
    <row r="5" spans="2:6">
      <c r="B5" s="2">
        <v>2</v>
      </c>
      <c r="C5" s="2">
        <v>2</v>
      </c>
      <c r="E5" s="2">
        <v>13</v>
      </c>
      <c r="F5" s="2">
        <v>13</v>
      </c>
    </row>
    <row r="6" spans="2:6">
      <c r="B6" s="2">
        <v>3</v>
      </c>
      <c r="C6" s="2">
        <v>2</v>
      </c>
      <c r="E6" s="2">
        <v>16</v>
      </c>
      <c r="F6" s="2">
        <v>20</v>
      </c>
    </row>
    <row r="7" spans="2:6">
      <c r="B7" s="2">
        <v>4</v>
      </c>
      <c r="C7" s="2">
        <v>2</v>
      </c>
      <c r="E7" s="2">
        <v>20</v>
      </c>
      <c r="F7" s="2">
        <v>25</v>
      </c>
    </row>
    <row r="8" spans="2:6">
      <c r="B8" s="2">
        <v>5</v>
      </c>
      <c r="C8" s="2">
        <v>3</v>
      </c>
      <c r="E8" s="2">
        <v>25</v>
      </c>
      <c r="F8" s="2">
        <v>30</v>
      </c>
    </row>
    <row r="9" spans="2:6">
      <c r="B9" s="2">
        <v>6</v>
      </c>
      <c r="C9" s="2">
        <v>3</v>
      </c>
      <c r="E9" s="2">
        <v>30</v>
      </c>
      <c r="F9" s="2">
        <v>40</v>
      </c>
    </row>
    <row r="10" spans="2:6">
      <c r="B10" s="2">
        <v>7</v>
      </c>
      <c r="C10" s="2">
        <v>3</v>
      </c>
      <c r="E10" s="2">
        <v>40</v>
      </c>
      <c r="F10" s="2">
        <v>50</v>
      </c>
    </row>
    <row r="11" spans="2:6">
      <c r="B11" s="2">
        <v>8</v>
      </c>
      <c r="C11" s="2">
        <v>3</v>
      </c>
      <c r="E11" s="2">
        <v>50</v>
      </c>
      <c r="F11" s="2">
        <v>75</v>
      </c>
    </row>
    <row r="12" spans="2:6">
      <c r="B12" s="2">
        <v>9</v>
      </c>
      <c r="C12" s="2">
        <v>3</v>
      </c>
      <c r="E12" s="2">
        <v>75</v>
      </c>
    </row>
    <row r="13" spans="2:6">
      <c r="B13" s="2">
        <v>10</v>
      </c>
      <c r="C13" s="2">
        <v>3</v>
      </c>
    </row>
    <row r="14" spans="2:6">
      <c r="B14" s="2">
        <v>11</v>
      </c>
      <c r="C14" s="2">
        <v>4</v>
      </c>
    </row>
    <row r="15" spans="2:6">
      <c r="B15" s="2">
        <v>12</v>
      </c>
      <c r="C15" s="2">
        <v>4</v>
      </c>
    </row>
    <row r="16" spans="2:6">
      <c r="B16" s="2">
        <v>13</v>
      </c>
      <c r="C16" s="2">
        <v>4</v>
      </c>
    </row>
    <row r="17" spans="2:3">
      <c r="B17" s="2">
        <v>14</v>
      </c>
      <c r="C17" s="2">
        <v>4</v>
      </c>
    </row>
    <row r="18" spans="2:3">
      <c r="B18" s="2">
        <v>15</v>
      </c>
      <c r="C18" s="2">
        <v>4</v>
      </c>
    </row>
    <row r="19" spans="2:3">
      <c r="B19" s="2">
        <v>16</v>
      </c>
      <c r="C19" s="2">
        <v>5</v>
      </c>
    </row>
    <row r="20" spans="2:3">
      <c r="B20" s="2">
        <v>17</v>
      </c>
      <c r="C20" s="2">
        <v>5</v>
      </c>
    </row>
    <row r="21" spans="2:3">
      <c r="B21" s="2">
        <v>18</v>
      </c>
      <c r="C21" s="2">
        <v>5</v>
      </c>
    </row>
    <row r="22" spans="2:3">
      <c r="B22" s="2">
        <v>19</v>
      </c>
      <c r="C22" s="2">
        <v>5</v>
      </c>
    </row>
    <row r="23" spans="2:3">
      <c r="B23" s="2">
        <v>20</v>
      </c>
      <c r="C23" s="2">
        <v>5</v>
      </c>
    </row>
    <row r="24" spans="2:3">
      <c r="B24" s="2">
        <v>21</v>
      </c>
      <c r="C24" s="2">
        <v>6</v>
      </c>
    </row>
    <row r="25" spans="2:3">
      <c r="B25" s="2">
        <v>22</v>
      </c>
      <c r="C25" s="2">
        <v>6</v>
      </c>
    </row>
    <row r="26" spans="2:3">
      <c r="B26" s="2">
        <v>23</v>
      </c>
      <c r="C26" s="2">
        <v>6</v>
      </c>
    </row>
    <row r="27" spans="2:3">
      <c r="B27" s="2">
        <v>24</v>
      </c>
      <c r="C27" s="2">
        <v>6</v>
      </c>
    </row>
    <row r="28" spans="2:3">
      <c r="B28" s="2">
        <v>25</v>
      </c>
      <c r="C28" s="2">
        <v>6</v>
      </c>
    </row>
    <row r="29" spans="2:3">
      <c r="B29" s="2">
        <v>26</v>
      </c>
      <c r="C29" s="2">
        <v>6</v>
      </c>
    </row>
    <row r="30" spans="2:3">
      <c r="B30" s="2">
        <v>27</v>
      </c>
      <c r="C30" s="2">
        <v>6</v>
      </c>
    </row>
    <row r="31" spans="2:3">
      <c r="B31" s="2">
        <v>28</v>
      </c>
      <c r="C31" s="2">
        <v>6</v>
      </c>
    </row>
    <row r="32" spans="2:3">
      <c r="B32" s="2">
        <v>29</v>
      </c>
      <c r="C32" s="2">
        <v>6</v>
      </c>
    </row>
    <row r="33" spans="2:3">
      <c r="B33" s="2">
        <v>30</v>
      </c>
      <c r="C33" s="2">
        <v>6</v>
      </c>
    </row>
    <row r="36" spans="2:3">
      <c r="B36" t="s">
        <v>34</v>
      </c>
    </row>
    <row r="37" spans="2:3">
      <c r="B37" s="2">
        <v>5</v>
      </c>
      <c r="C37" s="2">
        <v>13</v>
      </c>
    </row>
    <row r="38" spans="2:3">
      <c r="B38" s="2">
        <v>6</v>
      </c>
      <c r="C38" s="2">
        <v>13</v>
      </c>
    </row>
    <row r="39" spans="2:3">
      <c r="B39" s="2">
        <v>7</v>
      </c>
      <c r="C39" s="2">
        <v>13</v>
      </c>
    </row>
    <row r="40" spans="2:3">
      <c r="B40" s="2">
        <v>8</v>
      </c>
      <c r="C40" s="2">
        <v>13</v>
      </c>
    </row>
    <row r="41" spans="2:3">
      <c r="B41" s="2">
        <v>9</v>
      </c>
      <c r="C41" s="2">
        <v>13</v>
      </c>
    </row>
    <row r="42" spans="2:3">
      <c r="B42" s="2">
        <v>10</v>
      </c>
      <c r="C42" s="2">
        <v>13</v>
      </c>
    </row>
    <row r="43" spans="2:3">
      <c r="B43" s="2">
        <v>11</v>
      </c>
      <c r="C43" s="2">
        <v>13</v>
      </c>
    </row>
    <row r="44" spans="2:3">
      <c r="B44" s="2">
        <v>12</v>
      </c>
      <c r="C44" s="2">
        <v>13</v>
      </c>
    </row>
    <row r="45" spans="2:3">
      <c r="B45" s="2">
        <v>13</v>
      </c>
      <c r="C45" s="2">
        <v>13</v>
      </c>
    </row>
    <row r="46" spans="2:3">
      <c r="B46" s="2">
        <v>14</v>
      </c>
      <c r="C46" s="2">
        <v>20</v>
      </c>
    </row>
    <row r="47" spans="2:3">
      <c r="B47" s="2">
        <v>15</v>
      </c>
      <c r="C47" s="2">
        <v>20</v>
      </c>
    </row>
    <row r="48" spans="2:3">
      <c r="B48" s="2">
        <v>16</v>
      </c>
      <c r="C48" s="2">
        <v>20</v>
      </c>
    </row>
    <row r="49" spans="2:3">
      <c r="B49" s="2">
        <v>17</v>
      </c>
      <c r="C49" s="2">
        <v>20</v>
      </c>
    </row>
    <row r="50" spans="2:3">
      <c r="B50" s="2">
        <v>18</v>
      </c>
      <c r="C50" s="2">
        <v>20</v>
      </c>
    </row>
    <row r="51" spans="2:3">
      <c r="B51" s="2">
        <v>19</v>
      </c>
      <c r="C51" s="2">
        <v>20</v>
      </c>
    </row>
    <row r="52" spans="2:3">
      <c r="B52" s="2">
        <v>20</v>
      </c>
      <c r="C52" s="2">
        <v>20</v>
      </c>
    </row>
    <row r="53" spans="2:3">
      <c r="B53" s="2">
        <v>21</v>
      </c>
      <c r="C53" s="2">
        <v>25</v>
      </c>
    </row>
    <row r="54" spans="2:3">
      <c r="B54" s="2">
        <v>22</v>
      </c>
      <c r="C54" s="2">
        <v>25</v>
      </c>
    </row>
    <row r="55" spans="2:3">
      <c r="B55" s="2">
        <v>23</v>
      </c>
      <c r="C55" s="2">
        <v>25</v>
      </c>
    </row>
    <row r="56" spans="2:3">
      <c r="B56" s="2">
        <v>24</v>
      </c>
      <c r="C56" s="2">
        <v>25</v>
      </c>
    </row>
    <row r="57" spans="2:3">
      <c r="B57" s="2">
        <v>25</v>
      </c>
      <c r="C57" s="2">
        <v>25</v>
      </c>
    </row>
    <row r="58" spans="2:3">
      <c r="B58" s="2">
        <v>26</v>
      </c>
      <c r="C58" s="2">
        <v>30</v>
      </c>
    </row>
    <row r="59" spans="2:3">
      <c r="B59" s="2">
        <v>27</v>
      </c>
      <c r="C59" s="2">
        <v>30</v>
      </c>
    </row>
    <row r="60" spans="2:3">
      <c r="B60" s="2">
        <v>28</v>
      </c>
      <c r="C60" s="2">
        <v>30</v>
      </c>
    </row>
    <row r="61" spans="2:3">
      <c r="B61" s="2">
        <v>29</v>
      </c>
      <c r="C61" s="2">
        <v>30</v>
      </c>
    </row>
    <row r="62" spans="2:3">
      <c r="B62" s="2">
        <v>30</v>
      </c>
      <c r="C62" s="2">
        <v>30</v>
      </c>
    </row>
    <row r="63" spans="2:3">
      <c r="B63" s="2">
        <v>31</v>
      </c>
      <c r="C63" s="2">
        <v>40</v>
      </c>
    </row>
    <row r="64" spans="2:3">
      <c r="B64" s="2">
        <v>32</v>
      </c>
      <c r="C64" s="2">
        <v>40</v>
      </c>
    </row>
    <row r="65" spans="2:3">
      <c r="B65" s="2">
        <v>33</v>
      </c>
      <c r="C65" s="2">
        <v>40</v>
      </c>
    </row>
    <row r="66" spans="2:3">
      <c r="B66" s="2">
        <v>34</v>
      </c>
      <c r="C66" s="2">
        <v>40</v>
      </c>
    </row>
    <row r="67" spans="2:3">
      <c r="B67" s="2">
        <v>35</v>
      </c>
      <c r="C67" s="2">
        <v>40</v>
      </c>
    </row>
    <row r="68" spans="2:3">
      <c r="B68" s="2">
        <v>36</v>
      </c>
      <c r="C68" s="2">
        <v>40</v>
      </c>
    </row>
    <row r="69" spans="2:3">
      <c r="B69" s="2">
        <v>37</v>
      </c>
      <c r="C69" s="2">
        <v>40</v>
      </c>
    </row>
    <row r="70" spans="2:3">
      <c r="B70" s="2">
        <v>38</v>
      </c>
      <c r="C70" s="2">
        <v>40</v>
      </c>
    </row>
    <row r="71" spans="2:3">
      <c r="B71" s="2">
        <v>39</v>
      </c>
      <c r="C71" s="2">
        <v>40</v>
      </c>
    </row>
    <row r="72" spans="2:3">
      <c r="B72" s="2">
        <v>40</v>
      </c>
      <c r="C72" s="2">
        <v>40</v>
      </c>
    </row>
    <row r="73" spans="2:3">
      <c r="B73" s="2">
        <v>41</v>
      </c>
      <c r="C73" s="2">
        <v>50</v>
      </c>
    </row>
    <row r="74" spans="2:3">
      <c r="B74" s="2">
        <v>42</v>
      </c>
      <c r="C74" s="2">
        <v>50</v>
      </c>
    </row>
    <row r="75" spans="2:3">
      <c r="B75" s="2">
        <v>43</v>
      </c>
      <c r="C75" s="2">
        <v>50</v>
      </c>
    </row>
    <row r="76" spans="2:3">
      <c r="B76" s="2">
        <v>44</v>
      </c>
      <c r="C76" s="2">
        <v>50</v>
      </c>
    </row>
    <row r="77" spans="2:3">
      <c r="B77" s="2">
        <v>45</v>
      </c>
      <c r="C77" s="2">
        <v>50</v>
      </c>
    </row>
    <row r="78" spans="2:3">
      <c r="B78" s="2">
        <v>46</v>
      </c>
      <c r="C78" s="2">
        <v>50</v>
      </c>
    </row>
    <row r="79" spans="2:3">
      <c r="B79" s="2">
        <v>47</v>
      </c>
      <c r="C79" s="2">
        <v>50</v>
      </c>
    </row>
    <row r="80" spans="2:3">
      <c r="B80" s="2">
        <v>48</v>
      </c>
      <c r="C80" s="2">
        <v>50</v>
      </c>
    </row>
    <row r="81" spans="2:3">
      <c r="B81" s="2">
        <v>49</v>
      </c>
      <c r="C81" s="2">
        <v>50</v>
      </c>
    </row>
    <row r="82" spans="2:3">
      <c r="B82" s="2">
        <v>50</v>
      </c>
      <c r="C82" s="2">
        <v>50</v>
      </c>
    </row>
    <row r="83" spans="2:3">
      <c r="B83" s="2">
        <v>51</v>
      </c>
      <c r="C83" s="2">
        <v>75</v>
      </c>
    </row>
    <row r="84" spans="2:3">
      <c r="B84" s="2">
        <v>52</v>
      </c>
      <c r="C84" s="2">
        <v>75</v>
      </c>
    </row>
    <row r="85" spans="2:3">
      <c r="B85" s="2">
        <v>53</v>
      </c>
      <c r="C85" s="2">
        <v>75</v>
      </c>
    </row>
    <row r="86" spans="2:3">
      <c r="B86" s="2">
        <v>54</v>
      </c>
      <c r="C86" s="2">
        <v>75</v>
      </c>
    </row>
    <row r="87" spans="2:3">
      <c r="B87" s="2">
        <v>55</v>
      </c>
      <c r="C87" s="2">
        <v>75</v>
      </c>
    </row>
    <row r="88" spans="2:3">
      <c r="B88" s="2">
        <v>56</v>
      </c>
      <c r="C88" s="2">
        <v>75</v>
      </c>
    </row>
    <row r="89" spans="2:3">
      <c r="B89" s="2">
        <v>57</v>
      </c>
      <c r="C89" s="2">
        <v>75</v>
      </c>
    </row>
    <row r="90" spans="2:3">
      <c r="B90" s="2">
        <v>58</v>
      </c>
      <c r="C90" s="2">
        <v>75</v>
      </c>
    </row>
    <row r="91" spans="2:3">
      <c r="B91" s="2">
        <v>59</v>
      </c>
      <c r="C91" s="2">
        <v>75</v>
      </c>
    </row>
    <row r="92" spans="2:3">
      <c r="B92" s="2">
        <v>60</v>
      </c>
      <c r="C92" s="2">
        <v>75</v>
      </c>
    </row>
    <row r="93" spans="2:3">
      <c r="B93" s="2">
        <v>61</v>
      </c>
      <c r="C93" s="2">
        <v>75</v>
      </c>
    </row>
    <row r="94" spans="2:3">
      <c r="B94" s="2">
        <v>62</v>
      </c>
      <c r="C94" s="2">
        <v>75</v>
      </c>
    </row>
    <row r="95" spans="2:3">
      <c r="B95" s="2">
        <v>63</v>
      </c>
      <c r="C95" s="2">
        <v>75</v>
      </c>
    </row>
    <row r="96" spans="2:3">
      <c r="B96" s="2">
        <v>64</v>
      </c>
      <c r="C96" s="2">
        <v>75</v>
      </c>
    </row>
    <row r="97" spans="2:3">
      <c r="B97" s="2">
        <v>65</v>
      </c>
      <c r="C97" s="2">
        <v>75</v>
      </c>
    </row>
    <row r="98" spans="2:3">
      <c r="B98" s="2">
        <v>66</v>
      </c>
      <c r="C98" s="2">
        <v>75</v>
      </c>
    </row>
    <row r="99" spans="2:3">
      <c r="B99" s="2">
        <v>67</v>
      </c>
      <c r="C99" s="2">
        <v>75</v>
      </c>
    </row>
    <row r="100" spans="2:3">
      <c r="B100" s="2">
        <v>68</v>
      </c>
      <c r="C100" s="2">
        <v>75</v>
      </c>
    </row>
    <row r="101" spans="2:3">
      <c r="B101" s="2">
        <v>69</v>
      </c>
      <c r="C101" s="2">
        <v>75</v>
      </c>
    </row>
    <row r="102" spans="2:3">
      <c r="B102" s="2">
        <v>70</v>
      </c>
      <c r="C102" s="2">
        <v>75</v>
      </c>
    </row>
    <row r="103" spans="2:3">
      <c r="B103" s="2">
        <v>71</v>
      </c>
      <c r="C103" s="2">
        <v>75</v>
      </c>
    </row>
    <row r="104" spans="2:3">
      <c r="B104" s="2">
        <v>72</v>
      </c>
      <c r="C104" s="2">
        <v>75</v>
      </c>
    </row>
    <row r="105" spans="2:3">
      <c r="B105" s="2">
        <v>73</v>
      </c>
      <c r="C105" s="2">
        <v>75</v>
      </c>
    </row>
    <row r="106" spans="2:3">
      <c r="B106" s="2">
        <v>74</v>
      </c>
      <c r="C106" s="2">
        <v>75</v>
      </c>
    </row>
    <row r="107" spans="2:3">
      <c r="B107" s="2">
        <v>75</v>
      </c>
      <c r="C107" s="2">
        <v>75</v>
      </c>
    </row>
    <row r="158" spans="2:3">
      <c r="B158" t="s">
        <v>137</v>
      </c>
    </row>
    <row r="159" spans="2:3">
      <c r="B159" s="2">
        <v>1</v>
      </c>
      <c r="C159" s="2">
        <v>100</v>
      </c>
    </row>
    <row r="160" spans="2:3">
      <c r="B160" s="2">
        <v>2</v>
      </c>
      <c r="C160" s="2">
        <v>100</v>
      </c>
    </row>
    <row r="161" spans="2:3">
      <c r="B161" s="2">
        <v>3</v>
      </c>
      <c r="C161" s="2">
        <v>100</v>
      </c>
    </row>
    <row r="162" spans="2:3">
      <c r="B162" s="2">
        <v>4</v>
      </c>
      <c r="C162" s="2">
        <v>90</v>
      </c>
    </row>
    <row r="163" spans="2:3">
      <c r="B163" s="2">
        <v>5</v>
      </c>
      <c r="C163" s="2">
        <v>90</v>
      </c>
    </row>
    <row r="164" spans="2:3">
      <c r="B164" s="2">
        <v>6</v>
      </c>
      <c r="C164" s="2">
        <v>90</v>
      </c>
    </row>
    <row r="165" spans="2:3">
      <c r="B165" s="2">
        <v>7</v>
      </c>
      <c r="C165" s="2">
        <v>90</v>
      </c>
    </row>
    <row r="166" spans="2:3">
      <c r="B166" s="2">
        <v>8</v>
      </c>
      <c r="C166" s="2">
        <v>90</v>
      </c>
    </row>
    <row r="167" spans="2:3">
      <c r="B167" s="2">
        <v>9</v>
      </c>
      <c r="C167" s="2">
        <v>90</v>
      </c>
    </row>
    <row r="168" spans="2:3">
      <c r="B168" s="2">
        <v>10</v>
      </c>
      <c r="C168" s="2">
        <v>90</v>
      </c>
    </row>
    <row r="169" spans="2:3">
      <c r="B169" s="2">
        <v>11</v>
      </c>
      <c r="C169" s="2">
        <v>80</v>
      </c>
    </row>
    <row r="170" spans="2:3">
      <c r="B170" s="2">
        <v>12</v>
      </c>
      <c r="C170" s="2">
        <v>80</v>
      </c>
    </row>
    <row r="171" spans="2:3">
      <c r="B171" s="2">
        <v>13</v>
      </c>
      <c r="C171" s="2">
        <v>80</v>
      </c>
    </row>
    <row r="172" spans="2:3">
      <c r="B172" s="2">
        <v>14</v>
      </c>
      <c r="C172" s="2">
        <v>80</v>
      </c>
    </row>
    <row r="173" spans="2:3">
      <c r="B173" s="2">
        <v>15</v>
      </c>
      <c r="C173" s="2">
        <v>80</v>
      </c>
    </row>
    <row r="174" spans="2:3">
      <c r="B174" s="2">
        <v>16</v>
      </c>
      <c r="C174" s="2">
        <v>80</v>
      </c>
    </row>
    <row r="175" spans="2:3">
      <c r="B175" s="2">
        <v>17</v>
      </c>
      <c r="C175" s="2">
        <v>80</v>
      </c>
    </row>
    <row r="176" spans="2:3">
      <c r="B176" s="2">
        <v>18</v>
      </c>
      <c r="C176" s="2">
        <v>80</v>
      </c>
    </row>
    <row r="177" spans="2:3">
      <c r="B177" s="2">
        <v>19</v>
      </c>
      <c r="C177" s="2">
        <v>80</v>
      </c>
    </row>
    <row r="178" spans="2:3">
      <c r="B178" s="2">
        <v>20</v>
      </c>
      <c r="C178" s="2">
        <v>80</v>
      </c>
    </row>
    <row r="179" spans="2:3">
      <c r="B179" s="2">
        <v>21</v>
      </c>
      <c r="C179" s="2">
        <v>70</v>
      </c>
    </row>
    <row r="180" spans="2:3">
      <c r="B180" s="2">
        <v>22</v>
      </c>
      <c r="C180" s="2">
        <v>70</v>
      </c>
    </row>
    <row r="181" spans="2:3">
      <c r="B181" s="2">
        <v>23</v>
      </c>
      <c r="C181" s="2">
        <v>70</v>
      </c>
    </row>
    <row r="182" spans="2:3">
      <c r="B182" s="2">
        <v>24</v>
      </c>
      <c r="C182" s="2">
        <v>70</v>
      </c>
    </row>
    <row r="183" spans="2:3">
      <c r="B183" s="2">
        <v>25</v>
      </c>
      <c r="C183" s="2">
        <v>70</v>
      </c>
    </row>
    <row r="184" spans="2:3">
      <c r="B184" s="2">
        <v>26</v>
      </c>
      <c r="C184" s="2">
        <v>70</v>
      </c>
    </row>
    <row r="185" spans="2:3">
      <c r="B185" s="2">
        <v>27</v>
      </c>
      <c r="C185" s="2">
        <v>70</v>
      </c>
    </row>
    <row r="186" spans="2:3">
      <c r="B186" s="2">
        <v>28</v>
      </c>
      <c r="C186" s="2">
        <v>70</v>
      </c>
    </row>
    <row r="187" spans="2:3">
      <c r="B187" s="2">
        <v>29</v>
      </c>
      <c r="C187" s="2">
        <v>70</v>
      </c>
    </row>
    <row r="188" spans="2:3">
      <c r="B188" s="2">
        <v>30</v>
      </c>
      <c r="C188" s="2">
        <v>70</v>
      </c>
    </row>
    <row r="189" spans="2:3">
      <c r="B189" s="2">
        <v>31</v>
      </c>
      <c r="C189" s="2">
        <v>65</v>
      </c>
    </row>
    <row r="190" spans="2:3">
      <c r="B190" s="2">
        <v>32</v>
      </c>
      <c r="C190" s="2">
        <v>65</v>
      </c>
    </row>
    <row r="191" spans="2:3">
      <c r="B191" s="2">
        <v>33</v>
      </c>
      <c r="C191" s="2">
        <v>65</v>
      </c>
    </row>
    <row r="192" spans="2:3">
      <c r="B192" s="2">
        <v>34</v>
      </c>
      <c r="C192" s="2">
        <v>65</v>
      </c>
    </row>
    <row r="193" spans="2:3">
      <c r="B193" s="2">
        <v>35</v>
      </c>
      <c r="C193" s="2">
        <v>65</v>
      </c>
    </row>
    <row r="194" spans="2:3">
      <c r="B194" s="2">
        <v>36</v>
      </c>
      <c r="C194" s="2">
        <v>65</v>
      </c>
    </row>
    <row r="195" spans="2:3">
      <c r="B195" s="2">
        <v>37</v>
      </c>
      <c r="C195" s="2">
        <v>65</v>
      </c>
    </row>
    <row r="196" spans="2:3">
      <c r="B196" s="2">
        <v>38</v>
      </c>
      <c r="C196" s="2">
        <v>65</v>
      </c>
    </row>
    <row r="197" spans="2:3">
      <c r="B197" s="2">
        <v>39</v>
      </c>
      <c r="C197" s="2">
        <v>65</v>
      </c>
    </row>
    <row r="198" spans="2:3">
      <c r="B198" s="2">
        <v>40</v>
      </c>
      <c r="C198" s="2">
        <v>65</v>
      </c>
    </row>
    <row r="199" spans="2:3">
      <c r="B199" s="2">
        <v>41</v>
      </c>
      <c r="C199" s="2">
        <v>60</v>
      </c>
    </row>
    <row r="200" spans="2:3">
      <c r="B200" s="2">
        <v>42</v>
      </c>
      <c r="C200" s="2">
        <v>60</v>
      </c>
    </row>
    <row r="201" spans="2:3">
      <c r="B201" s="2">
        <v>43</v>
      </c>
      <c r="C201" s="2">
        <v>60</v>
      </c>
    </row>
    <row r="202" spans="2:3">
      <c r="B202" s="2">
        <v>44</v>
      </c>
      <c r="C202" s="2">
        <v>60</v>
      </c>
    </row>
    <row r="203" spans="2:3">
      <c r="B203" s="2">
        <v>45</v>
      </c>
      <c r="C203" s="2">
        <v>60</v>
      </c>
    </row>
    <row r="204" spans="2:3">
      <c r="B204" s="2">
        <v>46</v>
      </c>
      <c r="C204" s="2">
        <v>60</v>
      </c>
    </row>
    <row r="205" spans="2:3">
      <c r="B205" s="2">
        <v>47</v>
      </c>
      <c r="C205" s="2">
        <v>60</v>
      </c>
    </row>
    <row r="206" spans="2:3">
      <c r="B206" s="2">
        <v>48</v>
      </c>
      <c r="C206" s="2">
        <v>60</v>
      </c>
    </row>
    <row r="207" spans="2:3">
      <c r="B207" s="2">
        <v>49</v>
      </c>
      <c r="C207" s="2">
        <v>60</v>
      </c>
    </row>
    <row r="208" spans="2:3">
      <c r="B208" s="2">
        <v>50</v>
      </c>
      <c r="C208" s="2">
        <v>60</v>
      </c>
    </row>
    <row r="209" spans="2:3">
      <c r="B209" s="2">
        <v>51</v>
      </c>
      <c r="C209" s="2">
        <v>60</v>
      </c>
    </row>
    <row r="210" spans="2:3">
      <c r="B210" s="2">
        <v>52</v>
      </c>
      <c r="C210" s="2">
        <v>60</v>
      </c>
    </row>
    <row r="211" spans="2:3">
      <c r="B211" s="2">
        <v>53</v>
      </c>
      <c r="C211" s="2">
        <v>60</v>
      </c>
    </row>
    <row r="212" spans="2:3">
      <c r="B212" s="2">
        <v>54</v>
      </c>
      <c r="C212" s="2">
        <v>60</v>
      </c>
    </row>
    <row r="213" spans="2:3">
      <c r="B213" s="2">
        <v>55</v>
      </c>
      <c r="C213" s="2">
        <v>60</v>
      </c>
    </row>
    <row r="214" spans="2:3">
      <c r="B214" s="2">
        <v>56</v>
      </c>
      <c r="C214" s="2">
        <v>60</v>
      </c>
    </row>
    <row r="215" spans="2:3">
      <c r="B215" s="2">
        <v>57</v>
      </c>
      <c r="C215" s="2">
        <v>60</v>
      </c>
    </row>
    <row r="216" spans="2:3">
      <c r="B216" s="2">
        <v>58</v>
      </c>
      <c r="C216" s="2">
        <v>60</v>
      </c>
    </row>
    <row r="217" spans="2:3">
      <c r="B217" s="2">
        <v>59</v>
      </c>
      <c r="C217" s="2">
        <v>60</v>
      </c>
    </row>
    <row r="218" spans="2:3">
      <c r="B218" s="2">
        <v>60</v>
      </c>
      <c r="C218" s="2">
        <v>60</v>
      </c>
    </row>
  </sheetData>
  <sheetProtection algorithmName="SHA-512" hashValue="SQ1fJwzl+L/cxrBTKr2rrSN+x19CkGmy6PzMv6AOCG3VayRgtNk/Lr67xN6UB+G2HlIMu3T0eS3mRYaa3eJePA==" saltValue="XSxEL5rlrWoUeJXI9XWjAw==" spinCount="100000"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はじめに</vt:lpstr>
      <vt:lpstr>①設計シート（同時使用率1・２F）</vt:lpstr>
      <vt:lpstr>参考</vt:lpstr>
      <vt:lpstr>直管換算表（参考）</vt:lpstr>
      <vt:lpstr>表</vt:lpstr>
      <vt:lpstr>'①設計シート（同時使用率1・２F）'!Print_Area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前橋市水道局水道整備課</dc:creator>
  <cp:lastModifiedBy>若松　徹也　（水道整備課）</cp:lastModifiedBy>
  <cp:lastPrinted>2024-08-02T06:26:15Z</cp:lastPrinted>
  <dcterms:created xsi:type="dcterms:W3CDTF">2018-08-09T04:21:35Z</dcterms:created>
  <dcterms:modified xsi:type="dcterms:W3CDTF">2025-02-20T04:43:25Z</dcterms:modified>
</cp:coreProperties>
</file>